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EDGAR NAVARRO\2024\"/>
    </mc:Choice>
  </mc:AlternateContent>
  <xr:revisionPtr revIDLastSave="0" documentId="13_ncr:1_{0B6FB34E-B317-4549-A81A-A727DD00164B}" xr6:coauthVersionLast="47" xr6:coauthVersionMax="47" xr10:uidLastSave="{00000000-0000-0000-0000-000000000000}"/>
  <bookViews>
    <workbookView xWindow="-120" yWindow="-120" windowWidth="29040" windowHeight="15990" firstSheet="4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5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4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4" i="13"/>
  <c r="I6" i="29" l="1"/>
  <c r="F4" i="13" l="1"/>
  <c r="T26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26" i="7" l="1"/>
  <c r="J4" i="13" l="1"/>
  <c r="H4" i="13"/>
  <c r="M8" i="10" l="1"/>
  <c r="N8" i="10"/>
  <c r="O8" i="10"/>
  <c r="O9" i="10" s="1"/>
  <c r="O10" i="10" s="1"/>
  <c r="P8" i="10"/>
  <c r="Q8" i="10"/>
  <c r="R8" i="10"/>
  <c r="S8" i="10"/>
  <c r="T8" i="10"/>
  <c r="U8" i="10"/>
  <c r="L8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26" i="7" l="1"/>
  <c r="K26" i="7"/>
  <c r="L26" i="7"/>
  <c r="M26" i="7"/>
  <c r="N26" i="7"/>
  <c r="O26" i="7"/>
  <c r="P26" i="7"/>
  <c r="I26" i="7"/>
  <c r="H26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<sst xmlns="http://schemas.openxmlformats.org/spreadsheetml/2006/main" count="26022" uniqueCount="9121">
  <si>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</si>
  <si>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</si>
  <si>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</si>
  <si>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</si>
  <si>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</si>
  <si>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</si>
  <si>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</si>
  <si>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</si>
  <si>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</si>
  <si>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</si>
  <si>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</si>
  <si>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</si>
  <si>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</si>
  <si>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</si>
  <si>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</si>
  <si>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</si>
  <si>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</si>
  <si>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</si>
  <si>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</si>
  <si>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</si>
  <si>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</si>
  <si>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</si>
  <si>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</si>
  <si>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</si>
  <si>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</si>
  <si>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</si>
  <si>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</si>
  <si>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</si>
  <si>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</si>
  <si>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</si>
  <si>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</si>
  <si>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</si>
  <si>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</si>
  <si>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</si>
  <si>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</si>
  <si>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</si>
  <si>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</si>
  <si>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</si>
  <si>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</si>
  <si>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</si>
  <si>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</si>
  <si>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</si>
  <si>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</si>
  <si>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</si>
  <si>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</si>
  <si>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</si>
  <si>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</si>
  <si>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</si>
  <si>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</si>
  <si>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</si>
  <si>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</si>
  <si>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</si>
  <si>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</si>
  <si>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</si>
  <si>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</si>
  <si>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</si>
  <si>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</si>
  <si>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</si>
  <si>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</si>
  <si>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</si>
  <si>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</si>
  <si>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</si>
  <si>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</si>
  <si>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</si>
  <si>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</si>
  <si>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</si>
  <si>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</si>
  <si>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</si>
  <si>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</si>
  <si>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</si>
  <si>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</si>
  <si>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</si>
  <si>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</si>
  <si>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</si>
  <si>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</si>
  <si>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</si>
  <si>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</si>
  <si>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</si>
  <si>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</si>
  <si>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</si>
  <si>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</si>
  <si>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</si>
  <si>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</si>
  <si>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</si>
  <si>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</si>
  <si>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</si>
  <si>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</si>
  <si>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</si>
  <si>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</si>
  <si>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</si>
  <si>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</si>
  <si>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</si>
  <si>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</si>
  <si>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</si>
  <si>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</si>
  <si>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</si>
  <si>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</si>
  <si>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</si>
  <si>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</si>
  <si>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</si>
  <si>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</si>
  <si>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</si>
  <si>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</si>
  <si>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</si>
  <si>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</si>
  <si>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</si>
  <si>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</si>
  <si>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</si>
  <si>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</si>
  <si>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</si>
  <si>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</si>
  <si>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</si>
  <si>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</si>
  <si>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</si>
  <si>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</si>
  <si>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</si>
  <si>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</si>
  <si>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</si>
  <si>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</si>
  <si>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</si>
  <si>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</si>
  <si>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</si>
  <si>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</si>
  <si>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</si>
  <si>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</si>
  <si>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</si>
  <si>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</si>
  <si>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</si>
  <si>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</si>
  <si>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</si>
  <si>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</si>
  <si>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</si>
  <si>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</si>
  <si>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</si>
  <si>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</si>
  <si>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</si>
  <si>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</si>
  <si>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</si>
  <si>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</si>
  <si>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</si>
  <si>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</si>
  <si>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</si>
  <si>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</si>
  <si>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</si>
  <si>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</si>
  <si>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</si>
  <si>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</si>
  <si>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</si>
  <si>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</si>
  <si>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</si>
  <si>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</si>
  <si>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</si>
  <si>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</si>
  <si>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</si>
  <si>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</si>
  <si>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</si>
  <si>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</si>
  <si>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</si>
  <si>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</si>
  <si>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</si>
  <si>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</si>
  <si>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</si>
  <si>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</si>
  <si>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</si>
  <si>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</si>
  <si>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</si>
  <si>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</si>
  <si>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</si>
  <si>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</si>
  <si>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</si>
  <si>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</si>
  <si>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</si>
  <si>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</si>
  <si>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</si>
  <si>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</si>
  <si>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</si>
  <si>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</si>
  <si>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</si>
  <si>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</si>
  <si>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</si>
  <si>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</si>
  <si>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</si>
  <si>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</si>
  <si>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</si>
  <si>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</si>
  <si>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</si>
  <si>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</si>
  <si>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</si>
  <si>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</si>
  <si>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</si>
  <si>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</si>
  <si>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</si>
  <si>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</si>
  <si>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</si>
  <si>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</si>
  <si>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</si>
  <si>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</si>
  <si>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</si>
  <si>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</si>
  <si>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</si>
  <si>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</si>
  <si>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</si>
  <si>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</si>
  <si>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</si>
  <si>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</si>
  <si>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</si>
  <si>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</si>
  <si>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</si>
  <si>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</si>
  <si>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</si>
  <si>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</si>
  <si>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</si>
  <si>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</si>
  <si>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</si>
  <si>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</si>
  <si>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</si>
  <si>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</si>
  <si>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</si>
  <si>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</si>
  <si>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</si>
  <si>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</si>
  <si>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</si>
  <si>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</si>
  <si>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</si>
  <si>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</si>
  <si>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</si>
  <si>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</si>
  <si>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</si>
  <si>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</si>
  <si>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</si>
  <si>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</si>
  <si>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</si>
  <si>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</si>
  <si>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</si>
  <si>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</si>
  <si>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</si>
  <si>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</si>
  <si>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</si>
  <si>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</si>
  <si>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</si>
  <si>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</si>
  <si>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</si>
  <si>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</si>
  <si>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</si>
  <si>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</si>
  <si>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</si>
  <si>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</si>
  <si>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</si>
  <si>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</si>
  <si>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</si>
  <si>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</si>
  <si>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</si>
  <si>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</si>
  <si>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</si>
  <si>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</si>
  <si>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</si>
  <si>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</si>
  <si>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</si>
  <si>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</si>
  <si>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</si>
  <si>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</si>
  <si>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</si>
  <si>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</si>
  <si>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</si>
  <si>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</si>
  <si>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</si>
  <si>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</si>
  <si>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</si>
  <si>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</si>
  <si>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</si>
  <si>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</si>
  <si>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</si>
  <si>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</si>
  <si>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</si>
  <si>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</si>
  <si>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</si>
  <si>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</si>
  <si>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</si>
  <si>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</si>
  <si>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</si>
  <si>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</si>
  <si>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</si>
  <si>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</si>
  <si>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</si>
  <si>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</si>
  <si>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</si>
  <si>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</si>
  <si>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</si>
  <si>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</si>
  <si>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</si>
  <si>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</si>
  <si>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</si>
  <si>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</si>
  <si>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</si>
  <si>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</si>
  <si>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</si>
  <si>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</si>
  <si>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</si>
  <si>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</si>
  <si>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</si>
  <si>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</si>
  <si>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</si>
  <si>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</si>
  <si>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</si>
  <si>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</si>
  <si>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</si>
  <si>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</si>
  <si>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</si>
  <si>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</si>
  <si>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</si>
  <si>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</si>
  <si>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</si>
  <si>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</si>
  <si>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</si>
  <si>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</si>
  <si>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</si>
  <si>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</si>
  <si>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</si>
  <si>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</si>
  <si>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</si>
  <si>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</si>
  <si>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</si>
  <si>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</si>
  <si>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</si>
  <si>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</si>
  <si>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</si>
  <si>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</si>
  <si>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</si>
  <si>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</si>
  <si>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</si>
  <si>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</si>
  <si>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</si>
  <si>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</si>
  <si>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</si>
  <si>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</si>
  <si>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</si>
  <si>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</si>
  <si>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</si>
  <si>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</si>
  <si>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</si>
  <si>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</si>
  <si>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</si>
  <si>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</si>
  <si>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</si>
  <si>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</si>
  <si>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</si>
  <si>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</si>
  <si>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</si>
  <si>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</si>
  <si>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</si>
  <si>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</si>
  <si>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</si>
  <si>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</si>
  <si>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</si>
  <si>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</si>
  <si>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</si>
  <si>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</si>
  <si>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</si>
  <si>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</si>
  <si>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</si>
  <si>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</si>
  <si>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</si>
  <si>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</si>
  <si>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</si>
  <si>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</si>
  <si>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</si>
  <si>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</si>
  <si>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</si>
  <si>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</si>
  <si>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</si>
  <si>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</si>
  <si>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</si>
  <si>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</si>
  <si>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</si>
  <si>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</si>
  <si>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</si>
  <si>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</si>
  <si>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</si>
  <si>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</si>
  <si>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</si>
  <si>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</si>
  <si>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</si>
  <si>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</si>
  <si>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</si>
  <si>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</si>
  <si>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</si>
  <si>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</si>
  <si>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</si>
  <si>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</si>
  <si>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</si>
  <si>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</si>
  <si>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</si>
  <si>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</si>
  <si>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</si>
  <si>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</si>
  <si>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</si>
  <si>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</si>
  <si>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</si>
  <si>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</si>
  <si>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</si>
  <si>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</si>
  <si>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</si>
  <si>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</si>
  <si>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</si>
  <si>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</si>
  <si>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</si>
  <si>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</si>
  <si>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</si>
  <si>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</si>
  <si>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</si>
  <si>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</si>
  <si>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</si>
  <si>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</si>
  <si>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</si>
  <si>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</si>
  <si>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</si>
  <si>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</si>
  <si>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</si>
  <si>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</si>
  <si>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</si>
  <si>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</si>
  <si>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</si>
  <si>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</si>
  <si>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</si>
  <si>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</si>
  <si>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</si>
  <si>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</si>
  <si>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</si>
  <si>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</si>
  <si>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</si>
  <si>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</si>
  <si>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</si>
  <si>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</si>
  <si>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</si>
  <si>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</si>
  <si>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</si>
  <si>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</si>
  <si>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</si>
  <si>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</si>
  <si>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</si>
  <si>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</si>
  <si>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</si>
  <si>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</si>
  <si>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</si>
  <si>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</si>
  <si>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</si>
  <si>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</si>
  <si>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</si>
  <si>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</si>
  <si>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</si>
  <si>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</si>
  <si>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</si>
  <si>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</si>
  <si>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</si>
  <si>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</si>
  <si>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</si>
  <si>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</si>
  <si>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</si>
  <si>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</si>
  <si>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</si>
  <si>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</si>
  <si>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</si>
  <si>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</si>
  <si>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</si>
  <si>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</si>
  <si>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</si>
  <si>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</si>
  <si>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</si>
  <si>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</si>
  <si>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</si>
  <si>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</si>
  <si>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</si>
  <si>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</si>
  <si>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</si>
  <si>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</si>
  <si>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</si>
  <si>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</si>
  <si>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</si>
  <si>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</si>
  <si>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</si>
  <si>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</si>
  <si>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</si>
  <si>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</si>
  <si>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</si>
  <si>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</si>
  <si>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</si>
  <si>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</si>
  <si>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</si>
  <si>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</si>
  <si>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</si>
  <si>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</si>
  <si>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</si>
  <si>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</si>
  <si>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</si>
  <si>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</si>
  <si>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</si>
  <si>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</si>
  <si>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</si>
  <si>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</si>
  <si>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</si>
  <si>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</si>
  <si>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</si>
  <si>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</si>
  <si>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</si>
  <si>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</si>
  <si>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</si>
  <si>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</si>
  <si>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</si>
  <si>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</si>
  <si>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</si>
  <si>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</si>
  <si>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</si>
  <si>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</si>
  <si>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</si>
  <si>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</si>
  <si>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</si>
  <si>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</si>
  <si>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</si>
  <si>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</si>
  <si>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</si>
  <si>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</si>
  <si>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</si>
  <si>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</si>
  <si>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</si>
  <si>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</si>
  <si>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</si>
  <si>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</si>
  <si>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</si>
  <si>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</si>
  <si>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</si>
  <si>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</si>
  <si>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</si>
  <si>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</si>
  <si>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</si>
  <si>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</si>
  <si>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</si>
  <si>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</si>
  <si>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</si>
  <si>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</si>
  <si>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</si>
  <si>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</si>
  <si>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</si>
  <si>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</si>
  <si>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</si>
  <si>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</si>
  <si>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</si>
  <si>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</si>
  <si>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</si>
  <si>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</si>
  <si>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</si>
  <si>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</si>
  <si>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</si>
  <si>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</si>
  <si>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</si>
  <si>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</si>
  <si>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</si>
  <si>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</si>
  <si>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</si>
  <si>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</si>
  <si>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</si>
  <si>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</si>
  <si>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</si>
  <si>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</si>
  <si>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</si>
  <si>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</si>
  <si>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</si>
  <si>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</si>
  <si>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</si>
  <si>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</si>
  <si>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</si>
  <si>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</si>
  <si>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</si>
  <si>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</si>
  <si>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</si>
  <si>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</si>
  <si>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</si>
  <si>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</si>
  <si>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</si>
  <si>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</si>
  <si>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</si>
  <si>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</si>
  <si>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</si>
  <si>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</si>
  <si>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</si>
  <si>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</si>
  <si>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</si>
  <si>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</si>
  <si>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</si>
  <si>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</si>
  <si>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</si>
  <si>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</si>
  <si>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</si>
  <si>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</si>
  <si>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</si>
  <si>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</si>
  <si>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</si>
  <si>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</si>
  <si>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</si>
  <si>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</si>
  <si>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</si>
  <si>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</si>
  <si>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</si>
  <si>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</si>
  <si>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</si>
  <si>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</si>
  <si>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</si>
  <si>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</si>
  <si>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</si>
  <si>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</si>
  <si>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</si>
  <si>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</si>
  <si>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</si>
  <si>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</si>
  <si>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</si>
  <si>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</si>
  <si>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</si>
  <si>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</si>
  <si>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</si>
  <si>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</si>
  <si>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</si>
  <si>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</si>
  <si>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</si>
  <si>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</si>
  <si>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</si>
  <si>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</si>
  <si>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</si>
  <si>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</si>
  <si>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</si>
  <si>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</si>
  <si>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</si>
  <si>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</si>
  <si>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</si>
  <si>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</si>
  <si>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</si>
  <si>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</si>
  <si>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</si>
  <si>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</si>
  <si>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</si>
  <si>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</si>
  <si>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</si>
  <si>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</si>
  <si>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</si>
  <si>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</si>
  <si>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</si>
  <si>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</si>
  <si>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</si>
  <si>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</si>
  <si>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</si>
  <si>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</si>
  <si>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</si>
  <si>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</si>
  <si>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</si>
  <si>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</si>
  <si>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</si>
  <si>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</si>
  <si>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</si>
  <si>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</si>
  <si>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</si>
  <si>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</si>
  <si>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</si>
  <si>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</si>
  <si>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</si>
  <si>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</si>
  <si>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</si>
  <si>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</si>
  <si>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</si>
  <si>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</si>
  <si>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</si>
  <si>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</si>
  <si>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</si>
  <si>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</si>
  <si>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</si>
  <si>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</si>
  <si>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</si>
  <si>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</si>
  <si>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</si>
  <si>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</si>
  <si>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</si>
  <si>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</si>
  <si>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</si>
  <si>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</si>
  <si>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</si>
  <si>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</si>
  <si>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</si>
  <si>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</si>
  <si>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</si>
  <si>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</si>
  <si>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</si>
  <si>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</si>
  <si>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</si>
  <si>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</si>
  <si>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</si>
  <si>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</si>
  <si>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</si>
  <si>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</si>
  <si>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</si>
  <si>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</si>
  <si>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</si>
  <si>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</si>
  <si>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</si>
  <si>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</si>
  <si>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</si>
  <si>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</si>
  <si>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</si>
  <si>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</si>
  <si>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</si>
  <si>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</si>
  <si>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</si>
  <si>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</si>
  <si>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</si>
  <si>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</si>
  <si>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</si>
  <si>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</si>
  <si>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</si>
  <si>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</si>
  <si>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</si>
  <si>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</si>
  <si>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</si>
  <si>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</si>
  <si>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</si>
  <si>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</si>
  <si>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</si>
  <si>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</si>
  <si>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</si>
  <si>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</si>
  <si>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</si>
  <si>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</si>
  <si>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</si>
  <si>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</si>
  <si>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</si>
  <si>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</si>
  <si>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</si>
  <si>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</si>
  <si>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</si>
  <si>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</si>
  <si>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</si>
  <si>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</si>
  <si>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</si>
  <si>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</si>
  <si>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</si>
  <si>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</si>
  <si>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</si>
  <si>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</si>
  <si>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</si>
  <si>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</si>
  <si>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</si>
  <si>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</si>
  <si>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</si>
  <si>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</si>
  <si>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</si>
  <si>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</si>
  <si>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</si>
  <si>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</si>
  <si>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</si>
  <si>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</si>
  <si>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</si>
  <si>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</si>
  <si>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</si>
  <si>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</si>
  <si>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</si>
  <si>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</si>
  <si>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</si>
  <si>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</si>
  <si>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</si>
  <si>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</si>
  <si>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</si>
  <si>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</si>
  <si>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</si>
  <si>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</si>
  <si>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</si>
  <si>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</si>
  <si>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</si>
  <si>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</si>
  <si>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</si>
  <si>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</si>
  <si>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</si>
  <si>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</si>
  <si>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</si>
  <si>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</si>
  <si>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</si>
  <si>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</si>
  <si>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</si>
  <si>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</si>
  <si>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</si>
  <si>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</si>
  <si>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</si>
  <si>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</si>
  <si>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</si>
  <si>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</si>
  <si>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</si>
  <si>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</si>
  <si>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</si>
  <si>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</si>
  <si>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</si>
  <si>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</si>
  <si>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</si>
  <si>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</si>
  <si>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</si>
  <si>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</si>
  <si>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</si>
  <si>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</si>
  <si>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</si>
  <si>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</si>
  <si>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</si>
  <si>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</si>
  <si>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</si>
  <si>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</si>
  <si>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</si>
  <si>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</si>
  <si>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</si>
  <si>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</si>
  <si>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</si>
  <si>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</si>
  <si>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</si>
  <si>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</si>
  <si>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</si>
  <si>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</si>
  <si>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</si>
  <si>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</si>
  <si>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</si>
  <si>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</si>
  <si>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</si>
  <si>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</si>
  <si>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</si>
  <si>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</si>
  <si>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</si>
  <si>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</si>
  <si>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</si>
  <si>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</si>
  <si>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</si>
  <si>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</si>
  <si>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</si>
  <si>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</si>
  <si>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</si>
  <si>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</si>
  <si>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</si>
  <si>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</si>
  <si>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</si>
  <si>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</si>
  <si>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</si>
  <si>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</si>
  <si>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</si>
  <si>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</si>
  <si>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</si>
  <si>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</si>
  <si>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</si>
  <si>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</si>
  <si>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</si>
  <si>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</si>
  <si>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</si>
  <si>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</si>
  <si>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</si>
  <si>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</si>
  <si>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</si>
  <si>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</si>
  <si>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</si>
  <si>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</si>
  <si>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</si>
  <si>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</si>
  <si>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</si>
  <si>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</si>
  <si>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</si>
  <si>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</si>
  <si>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</si>
  <si>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</si>
  <si>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</si>
  <si>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</si>
  <si>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</si>
  <si>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</si>
  <si>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</si>
  <si>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</si>
  <si>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</si>
  <si>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</si>
  <si>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</si>
  <si>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</si>
  <si>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</si>
  <si>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</si>
  <si>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</si>
  <si>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</si>
  <si>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</si>
  <si>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</si>
  <si>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</si>
  <si>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</si>
  <si>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</si>
  <si>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</si>
  <si>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</si>
  <si>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</si>
  <si>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</si>
  <si>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</si>
  <si>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</si>
  <si>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</si>
  <si>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</si>
  <si>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</si>
  <si>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</si>
  <si>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</si>
  <si>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</si>
  <si>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</si>
  <si>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</si>
  <si>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</si>
  <si>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</si>
  <si>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</si>
  <si>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</si>
  <si>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</si>
  <si>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</si>
  <si>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</si>
  <si>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</si>
  <si>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</si>
  <si>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</si>
  <si>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</si>
  <si>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</si>
  <si>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</si>
  <si>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</si>
  <si>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</si>
  <si>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</si>
  <si>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</si>
  <si>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</si>
  <si>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</si>
  <si>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</si>
  <si>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</si>
  <si>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</si>
  <si>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</si>
  <si>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</si>
  <si>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</si>
  <si>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</si>
  <si>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</si>
  <si>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</si>
  <si>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</si>
  <si>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</si>
  <si>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</si>
  <si>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</si>
  <si>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</si>
  <si>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</si>
  <si>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</si>
  <si>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</si>
  <si>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</si>
  <si>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</si>
  <si>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</si>
  <si>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</si>
  <si>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</si>
  <si>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</si>
  <si>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</si>
  <si>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</si>
  <si>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</si>
  <si>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</si>
  <si>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</si>
  <si>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</si>
  <si>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</si>
  <si>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</si>
  <si>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</si>
  <si>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</si>
  <si>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</si>
  <si>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</si>
  <si>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</si>
  <si>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</si>
  <si>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</si>
  <si>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</si>
  <si>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</si>
  <si>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</si>
  <si>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</si>
  <si>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</si>
  <si>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</si>
  <si>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</si>
  <si>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</si>
  <si>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</si>
  <si>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</si>
  <si>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</si>
  <si>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</si>
  <si>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</si>
  <si>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</si>
  <si>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</si>
  <si>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</si>
  <si>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</si>
  <si>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</si>
  <si>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</si>
  <si>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</si>
  <si>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</si>
  <si>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</si>
  <si>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</si>
  <si>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</si>
  <si>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</si>
  <si>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</si>
  <si>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</si>
  <si>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</si>
  <si>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</si>
  <si>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</si>
  <si>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</si>
  <si>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</si>
  <si>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</si>
  <si>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</si>
  <si>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</si>
  <si>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</si>
  <si>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</si>
  <si>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</si>
  <si>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</si>
  <si>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</si>
  <si>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</si>
  <si>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</si>
  <si>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</si>
  <si>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</si>
  <si>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</si>
  <si>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</si>
  <si>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</si>
  <si>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</si>
  <si>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</si>
  <si>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</si>
  <si>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</si>
  <si>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</si>
  <si>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</si>
  <si>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</si>
  <si>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</si>
  <si>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</si>
  <si>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</si>
  <si>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</si>
  <si>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</si>
  <si>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</si>
  <si>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</si>
  <si>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</si>
  <si>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</si>
  <si>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</si>
  <si>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</si>
  <si>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</si>
  <si>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</si>
  <si>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</si>
  <si>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</si>
  <si>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</si>
  <si>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</si>
  <si>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</si>
  <si>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</si>
  <si>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</si>
  <si>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</si>
  <si>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</si>
  <si>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</si>
  <si>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</si>
  <si>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</si>
  <si>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</si>
  <si>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</si>
  <si>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</si>
  <si>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</si>
  <si>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</si>
  <si>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</si>
  <si>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</si>
  <si>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</si>
  <si>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</si>
  <si>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</si>
  <si>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</si>
  <si>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</si>
  <si>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</si>
  <si>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</si>
  <si>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</si>
  <si>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</si>
  <si>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</si>
  <si>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</si>
  <si>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</si>
  <si>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</si>
  <si>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</si>
  <si>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</si>
  <si>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</si>
  <si>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</si>
  <si>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</si>
  <si>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</si>
  <si>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</si>
  <si>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</si>
  <si>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</si>
  <si>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</si>
  <si>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</si>
  <si>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</si>
  <si>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</si>
  <si>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</si>
  <si>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</si>
  <si>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</si>
  <si>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</si>
  <si>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</si>
  <si>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</si>
  <si>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</si>
  <si>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</si>
  <si>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</si>
  <si>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</si>
  <si>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</si>
  <si>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</si>
  <si>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</si>
  <si>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</si>
  <si>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</si>
  <si>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</si>
  <si>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</si>
  <si>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</si>
  <si>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</si>
  <si>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</si>
  <si>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</si>
  <si>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</si>
  <si>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</si>
  <si>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</si>
  <si>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</si>
  <si>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</si>
  <si>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</si>
  <si>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</si>
  <si>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</si>
  <si>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</si>
  <si>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</si>
  <si>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</si>
  <si>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</si>
  <si>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</si>
  <si>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</si>
  <si>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</si>
  <si>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</si>
  <si>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</si>
  <si>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</si>
  <si>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</si>
  <si>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</si>
  <si>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</si>
  <si>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</si>
  <si>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</si>
  <si>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</si>
  <si>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</si>
  <si>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</si>
  <si>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</si>
  <si>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</si>
  <si>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</si>
  <si>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</si>
  <si>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</si>
  <si>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</si>
  <si>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</si>
  <si>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</si>
  <si>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</si>
  <si>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</si>
  <si>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</si>
  <si>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</si>
  <si>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</si>
  <si>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</si>
  <si>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</si>
  <si>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</si>
  <si>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</si>
  <si>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</si>
  <si>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</si>
  <si>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</si>
  <si>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</si>
  <si>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</si>
  <si>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</si>
  <si>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</si>
  <si>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</si>
  <si>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</si>
  <si>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</si>
  <si>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</si>
  <si>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</si>
  <si>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</si>
  <si>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</si>
  <si>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</si>
  <si>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</si>
  <si>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</si>
  <si>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</si>
  <si>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</si>
  <si>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</si>
  <si>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</si>
  <si>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</si>
  <si>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</si>
  <si>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</si>
  <si>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</si>
  <si>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</si>
  <si>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</si>
  <si>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</si>
  <si>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</si>
  <si>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</si>
  <si>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</si>
  <si>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</si>
  <si>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</si>
  <si>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</si>
  <si>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</si>
  <si>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</si>
  <si>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</si>
  <si>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</si>
  <si>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</si>
  <si>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</si>
  <si>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</si>
  <si>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</si>
  <si>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</si>
  <si>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</si>
  <si>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</si>
  <si>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</si>
  <si>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</si>
  <si>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</si>
  <si>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</si>
  <si>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</si>
  <si>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</si>
  <si>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</si>
  <si>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</si>
  <si>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</si>
  <si>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</si>
  <si>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</si>
  <si>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</si>
  <si>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</si>
  <si>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</si>
  <si>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</si>
  <si>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</si>
  <si>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</si>
  <si>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</si>
  <si>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</si>
  <si>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</si>
  <si>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</si>
  <si>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</si>
  <si>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</si>
  <si>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</si>
  <si>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</si>
  <si>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</si>
  <si>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</si>
  <si>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</si>
  <si>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</si>
  <si>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</si>
  <si>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</si>
  <si>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</si>
  <si>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</si>
  <si>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</si>
  <si>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</si>
  <si>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</si>
  <si>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</si>
  <si>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</si>
  <si>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</si>
  <si>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</si>
  <si>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</si>
  <si>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</si>
  <si>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</si>
  <si>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</si>
  <si>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</si>
  <si>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</si>
  <si>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</si>
  <si>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</si>
  <si>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</si>
  <si>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</si>
  <si>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</si>
  <si>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</si>
  <si>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</si>
  <si>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</si>
  <si>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</si>
  <si>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</si>
  <si>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</si>
  <si>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</si>
  <si>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</si>
  <si>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</si>
  <si>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</si>
  <si>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</si>
  <si>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</si>
  <si>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</si>
  <si>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</si>
  <si>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</si>
  <si>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</si>
  <si>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</si>
  <si>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</si>
  <si>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</si>
  <si>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</si>
  <si>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</si>
  <si>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</si>
  <si>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</si>
  <si>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</si>
  <si>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</si>
  <si>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</si>
  <si>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</si>
  <si>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</si>
  <si>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</si>
  <si>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</si>
  <si>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</si>
  <si>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</si>
  <si>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</si>
  <si>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</si>
  <si>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</si>
  <si>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</si>
  <si>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</si>
  <si>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</si>
  <si>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</si>
  <si>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</si>
  <si>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</si>
  <si>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</si>
  <si>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</si>
  <si>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</si>
  <si>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</si>
  <si>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</si>
  <si>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</si>
  <si>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</si>
  <si>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</si>
  <si>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</si>
  <si>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</si>
  <si>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</si>
  <si>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</si>
  <si>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</si>
  <si>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</si>
  <si>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</si>
  <si>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</si>
  <si>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</si>
  <si>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</si>
  <si>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</si>
  <si>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</si>
  <si>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</si>
  <si>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</si>
  <si>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</si>
  <si>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</si>
  <si>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</si>
  <si>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</si>
  <si>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</si>
  <si>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</si>
  <si>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</si>
  <si>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</si>
  <si>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</si>
  <si>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</si>
  <si>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</si>
  <si>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</si>
  <si>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</si>
  <si>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</si>
  <si>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</si>
  <si>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</si>
  <si>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</si>
  <si>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</si>
  <si>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</si>
  <si>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</si>
  <si>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</si>
  <si>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</si>
  <si>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</si>
  <si>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</si>
  <si>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</si>
  <si>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</si>
  <si>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</si>
  <si>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</si>
  <si>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</si>
  <si>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</si>
  <si>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</si>
  <si>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</si>
  <si>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</si>
  <si>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</si>
  <si>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</si>
  <si>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</si>
  <si>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</si>
  <si>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</si>
  <si>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</si>
  <si>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</si>
  <si>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</si>
  <si>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</si>
  <si>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</si>
  <si>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</si>
  <si>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</si>
  <si>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</si>
  <si>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</si>
  <si>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</si>
  <si>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</si>
  <si>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</si>
  <si>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</si>
  <si>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</si>
  <si>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</si>
  <si>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</si>
  <si>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</si>
  <si>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</si>
  <si>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</si>
  <si>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</si>
  <si>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</si>
  <si>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</si>
  <si>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</si>
  <si>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</si>
  <si>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</si>
  <si>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</si>
  <si>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</si>
  <si>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</si>
  <si>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</si>
  <si>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</si>
  <si>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</si>
  <si>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</si>
  <si>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</si>
  <si>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</si>
  <si>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</si>
  <si>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</si>
  <si>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</si>
  <si>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</si>
  <si>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</si>
  <si>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</si>
  <si>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</si>
  <si>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</si>
  <si>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</si>
  <si>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</si>
  <si>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</si>
  <si>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</si>
  <si>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</si>
  <si>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</si>
  <si>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</si>
  <si>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</si>
  <si>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</si>
  <si>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</si>
  <si>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</si>
  <si>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</si>
  <si>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</si>
  <si>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</si>
  <si>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</si>
  <si>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</si>
  <si>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</si>
  <si>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</si>
  <si>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</si>
  <si>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</si>
  <si>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</si>
  <si>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</si>
  <si>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</si>
  <si>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</si>
  <si>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</si>
  <si>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</si>
  <si>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</si>
  <si>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</si>
  <si>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</si>
  <si>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</si>
  <si>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</si>
  <si>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</si>
  <si>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</si>
  <si>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</si>
  <si>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</si>
  <si>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</si>
  <si>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</si>
  <si>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</si>
  <si>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</si>
  <si>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</si>
  <si>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</si>
  <si>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</si>
  <si>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</si>
  <si>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</si>
  <si>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</si>
  <si>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</si>
  <si>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</si>
  <si>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</si>
  <si>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</si>
  <si>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</si>
  <si>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</si>
  <si>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</si>
  <si>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</si>
  <si>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</si>
  <si>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</si>
  <si>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</si>
  <si>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</si>
  <si>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</si>
  <si>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</si>
  <si>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</si>
  <si>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</si>
  <si>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</si>
  <si>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</si>
  <si>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</si>
  <si>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</si>
  <si>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</si>
  <si>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</si>
  <si>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</si>
  <si>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</si>
  <si>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</si>
  <si>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</si>
  <si>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</si>
  <si>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</si>
  <si>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</si>
  <si>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</si>
  <si>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</si>
  <si>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</si>
  <si>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</si>
  <si>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</si>
  <si>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</si>
  <si>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</si>
  <si>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</si>
  <si>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</si>
  <si>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</si>
  <si>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</si>
  <si>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</si>
  <si>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</si>
  <si>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</si>
  <si>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</si>
  <si>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</si>
  <si>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</si>
  <si>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</si>
  <si>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</si>
  <si>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</si>
  <si>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</si>
  <si>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</si>
  <si>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</si>
  <si>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</si>
  <si>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</si>
  <si>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</si>
  <si>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</si>
  <si>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</si>
  <si>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</si>
  <si>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</si>
  <si>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</si>
  <si>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</si>
  <si>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</si>
  <si>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</si>
  <si>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</si>
  <si>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</si>
  <si>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</si>
  <si>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</si>
  <si>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</si>
  <si>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</si>
  <si>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</si>
  <si>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</si>
  <si>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</si>
  <si>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</si>
  <si>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</si>
  <si>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</si>
  <si>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</si>
  <si>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</si>
  <si>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</si>
  <si>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</si>
  <si>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</si>
  <si>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</si>
  <si>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</si>
  <si>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</si>
  <si>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</si>
  <si>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</si>
  <si>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</si>
  <si>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</si>
  <si>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</si>
  <si>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</si>
  <si>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</si>
  <si>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</si>
  <si>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</si>
  <si>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</si>
  <si>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</si>
  <si>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</si>
  <si>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</si>
  <si>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</si>
  <si>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</si>
  <si>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</si>
  <si>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</si>
  <si>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</si>
  <si>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</si>
  <si>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</si>
  <si>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</si>
  <si>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</si>
  <si>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</si>
  <si>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</si>
  <si>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</si>
  <si>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</si>
  <si>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</si>
  <si>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</si>
  <si>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</si>
  <si>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</si>
  <si>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</si>
  <si>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</si>
  <si>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</si>
  <si>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</si>
  <si>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</si>
  <si>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</si>
  <si>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</si>
  <si>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</si>
  <si>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</si>
  <si>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</si>
  <si>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</si>
  <si>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</si>
  <si>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</si>
  <si>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</si>
  <si>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</si>
  <si>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</si>
  <si>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</si>
  <si>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</si>
  <si>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</si>
  <si>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</si>
  <si>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</si>
  <si>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</si>
  <si>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</si>
  <si>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</si>
  <si>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</si>
  <si>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</si>
  <si>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</si>
  <si>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</si>
  <si>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</si>
  <si>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</si>
  <si>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</si>
  <si>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</si>
  <si>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</si>
  <si>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</si>
  <si>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</si>
  <si>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</si>
  <si>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</si>
  <si>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</si>
  <si>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</si>
  <si>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</si>
  <si>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</si>
  <si>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</si>
  <si>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</si>
  <si>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</si>
  <si>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</si>
  <si>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</si>
  <si>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</si>
  <si>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</si>
  <si>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</si>
  <si>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</si>
  <si>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</si>
  <si>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</si>
  <si>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</si>
  <si>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</si>
  <si>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</si>
  <si>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</si>
  <si>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</si>
  <si>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</si>
  <si>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</si>
  <si>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</si>
  <si>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</si>
  <si>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</si>
  <si>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</si>
  <si>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</si>
  <si>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</si>
  <si>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</si>
  <si>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</si>
  <si>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</si>
  <si>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</si>
  <si>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</si>
  <si>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</si>
  <si>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</si>
  <si>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</si>
  <si>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</si>
  <si>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</si>
  <si>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</si>
  <si>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</si>
  <si>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</si>
  <si>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</si>
  <si>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</si>
  <si>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</si>
  <si>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</si>
  <si>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</si>
  <si>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</si>
  <si>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</si>
  <si>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</si>
  <si>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</si>
  <si>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</si>
  <si>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</si>
  <si>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</si>
  <si>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</si>
  <si>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</si>
  <si>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</si>
  <si>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</si>
  <si>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</si>
  <si>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</si>
  <si>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</si>
  <si>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</si>
  <si>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</si>
  <si>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</si>
  <si>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</si>
  <si>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</si>
  <si>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</si>
  <si>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</si>
  <si>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</si>
  <si>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</si>
  <si>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</si>
  <si>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</si>
  <si>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</si>
  <si>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</si>
  <si>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</si>
  <si>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</si>
  <si>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</si>
  <si>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</si>
  <si>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</si>
  <si>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</si>
  <si>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</si>
  <si>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</si>
  <si>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</si>
  <si>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</si>
  <si>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</si>
  <si>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</si>
  <si>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</si>
  <si>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</si>
  <si>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</si>
  <si>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</si>
  <si>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</si>
  <si>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</si>
  <si>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</si>
  <si>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</si>
  <si>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</si>
  <si>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</si>
  <si>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</si>
  <si>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</si>
  <si>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</si>
  <si>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</si>
  <si>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</si>
  <si>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</si>
  <si>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</si>
  <si>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</si>
  <si>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</si>
  <si>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</si>
  <si>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</si>
  <si>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</si>
  <si>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</si>
  <si>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</si>
  <si>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</si>
  <si>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</si>
  <si>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</si>
  <si>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</si>
  <si>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</si>
  <si>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</si>
  <si>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</si>
  <si>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</si>
  <si>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</si>
  <si>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</si>
  <si>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</si>
  <si>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</si>
  <si>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</si>
  <si>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</si>
  <si>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</si>
  <si>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</si>
  <si>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</si>
  <si>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</si>
  <si>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</si>
  <si>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</si>
  <si>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</si>
  <si>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</si>
  <si>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</si>
  <si>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</si>
  <si>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</si>
  <si>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</si>
  <si>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</si>
  <si>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</si>
  <si>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</si>
  <si>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</si>
  <si>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</si>
  <si>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</si>
  <si>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</si>
  <si>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</si>
  <si>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</si>
  <si>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</si>
  <si>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</si>
  <si>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</si>
  <si>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</si>
  <si>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</si>
  <si>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</si>
  <si>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</si>
  <si>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</si>
  <si>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</si>
  <si>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</si>
  <si>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</si>
  <si>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</si>
  <si>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</si>
  <si>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</si>
  <si>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</si>
  <si>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</si>
  <si>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</si>
  <si>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</si>
  <si>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</si>
  <si>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</si>
  <si>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</si>
  <si>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</si>
  <si>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</si>
  <si>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</si>
  <si>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</si>
  <si>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</si>
  <si>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</si>
  <si>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</si>
  <si>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</si>
  <si>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</si>
  <si>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</si>
  <si>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</si>
  <si>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</si>
  <si>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</si>
  <si>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</si>
  <si>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</si>
  <si>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</si>
  <si>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</si>
  <si>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</si>
  <si>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</si>
  <si>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</si>
  <si>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</si>
  <si>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</si>
  <si>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</si>
  <si>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</si>
  <si>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</si>
  <si>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</si>
  <si>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</si>
  <si>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</si>
  <si>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</si>
  <si>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</si>
  <si>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</si>
  <si>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</si>
  <si>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</si>
  <si>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</si>
  <si>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</si>
  <si>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</si>
  <si>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</si>
  <si>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</si>
  <si>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</si>
  <si>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</si>
  <si>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</si>
  <si>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</si>
  <si>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</si>
  <si>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</si>
  <si>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</si>
  <si>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</si>
  <si>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</si>
  <si>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</si>
  <si>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</si>
  <si>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</si>
  <si>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</si>
  <si>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</si>
  <si>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</si>
  <si>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</si>
  <si>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</si>
  <si>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</si>
  <si>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</si>
  <si>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</si>
  <si>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</si>
  <si>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</si>
  <si>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</si>
  <si>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</si>
  <si>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</si>
  <si>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</si>
  <si>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</si>
  <si>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</si>
  <si>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</si>
  <si>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</si>
  <si>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</si>
  <si>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</si>
  <si>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</si>
  <si>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</si>
  <si>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</si>
  <si>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</si>
  <si>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</si>
  <si>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</si>
  <si>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</si>
  <si>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</si>
  <si>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</si>
  <si>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</si>
  <si>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</si>
  <si>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</si>
  <si>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</si>
  <si>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</si>
  <si>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</si>
  <si>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</si>
  <si>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</si>
  <si>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</si>
  <si>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</si>
  <si>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</si>
  <si>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</si>
  <si>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</si>
  <si>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</si>
  <si>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</si>
  <si>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</si>
  <si>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</si>
  <si>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</si>
  <si>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</si>
  <si>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</si>
  <si>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</si>
  <si>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</si>
  <si>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</si>
  <si>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</si>
  <si>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</si>
  <si>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</si>
  <si>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</si>
  <si>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</si>
  <si>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</si>
  <si>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</si>
  <si>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</si>
  <si>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</si>
  <si>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</si>
  <si>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</si>
  <si>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</si>
  <si>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</si>
  <si>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</si>
  <si>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</si>
  <si>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</si>
  <si>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</si>
  <si>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</si>
  <si>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</si>
  <si>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</si>
  <si>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</si>
  <si>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</si>
  <si>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</si>
  <si>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</si>
  <si>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</si>
  <si>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</si>
  <si>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</si>
  <si>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</si>
  <si>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</si>
  <si>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</si>
  <si>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</si>
  <si>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</si>
  <si>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</si>
  <si>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</si>
  <si>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</si>
  <si>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</si>
  <si>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</si>
  <si>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</si>
  <si>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</si>
  <si>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</si>
  <si>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</si>
  <si>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</si>
  <si>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</si>
  <si>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</si>
  <si>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</si>
  <si>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</si>
  <si>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</si>
  <si>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</si>
  <si>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</si>
  <si>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</si>
  <si>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</si>
  <si>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</si>
  <si>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</si>
  <si>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</si>
  <si>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</si>
  <si>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</si>
  <si>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</si>
  <si>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</si>
  <si>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</si>
  <si>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</si>
  <si>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</si>
  <si>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</si>
  <si>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</si>
  <si>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</si>
  <si>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</si>
  <si>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</si>
  <si>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</si>
  <si>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</si>
  <si>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</si>
  <si>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</si>
  <si>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</si>
  <si>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</si>
  <si>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</si>
  <si>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</si>
  <si>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</si>
  <si>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</si>
  <si>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</si>
  <si>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</si>
  <si>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</si>
  <si>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</si>
  <si>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</si>
  <si>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</si>
  <si>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</si>
  <si>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</si>
  <si>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</si>
  <si>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</si>
  <si>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</si>
  <si>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</si>
  <si>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</si>
  <si>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</si>
  <si>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</si>
  <si>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</si>
  <si>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</si>
  <si>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</si>
  <si>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</si>
  <si>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</si>
  <si>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</si>
  <si>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</si>
  <si>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</si>
  <si>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</si>
  <si>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</si>
  <si>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</si>
  <si>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</si>
  <si>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</si>
  <si>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</si>
  <si>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</si>
  <si>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</si>
  <si>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</si>
  <si>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</si>
  <si>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</si>
  <si>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</si>
  <si>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</si>
  <si>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</si>
  <si>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</si>
  <si>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</si>
  <si>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</si>
  <si>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</si>
  <si>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</si>
  <si>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</si>
  <si>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</si>
  <si>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</si>
  <si>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</si>
  <si>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</si>
  <si>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</si>
  <si>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</si>
  <si>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</si>
  <si>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</si>
  <si>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</si>
  <si>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</si>
  <si>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</si>
  <si>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</si>
  <si>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</si>
  <si>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</si>
  <si>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</si>
  <si>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</si>
  <si>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</si>
  <si>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</si>
  <si>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</si>
  <si>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</si>
  <si>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</si>
  <si>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</si>
  <si>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</si>
  <si>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</si>
  <si>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</si>
  <si>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</si>
  <si>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</si>
  <si>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</si>
  <si>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</si>
  <si>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</si>
  <si>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</si>
  <si>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</si>
  <si>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</si>
  <si>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</si>
  <si>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</si>
  <si>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</si>
  <si>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</si>
  <si>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</si>
  <si>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</si>
  <si>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</si>
  <si>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</si>
  <si>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</si>
  <si>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</si>
  <si>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</si>
  <si>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</si>
  <si>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</si>
  <si>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</si>
  <si>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</si>
  <si>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</si>
  <si>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</si>
  <si>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</si>
  <si>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</si>
  <si>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</si>
  <si>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</si>
  <si>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</si>
  <si>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</si>
  <si>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</si>
  <si>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</si>
  <si>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</si>
  <si>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</si>
  <si>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</si>
  <si>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</si>
  <si>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</si>
  <si>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</si>
  <si>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</si>
  <si>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</si>
  <si>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</si>
  <si>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</si>
  <si>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</si>
  <si>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</si>
  <si>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</si>
  <si>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</si>
  <si>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</si>
  <si>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</si>
  <si>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</si>
  <si>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</si>
  <si>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</si>
  <si>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</si>
  <si>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</si>
  <si>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</si>
  <si>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</si>
  <si>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</si>
  <si>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</si>
  <si>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</si>
  <si>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</si>
  <si>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</si>
  <si>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</si>
  <si>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</si>
  <si>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</si>
  <si>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</si>
  <si>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</si>
  <si>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</si>
  <si>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</si>
  <si>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</si>
  <si>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</si>
  <si>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</si>
  <si>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</si>
  <si>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</si>
  <si>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</si>
  <si>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</si>
  <si>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</si>
  <si>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</si>
  <si>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</si>
  <si>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</si>
  <si>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</si>
  <si>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</si>
  <si>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</si>
  <si>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</si>
  <si>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</si>
  <si>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</si>
  <si>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</si>
  <si>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</si>
  <si>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</si>
  <si>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</si>
  <si>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</si>
  <si>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</si>
  <si>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</si>
  <si>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</si>
  <si>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</si>
  <si>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</si>
  <si>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</si>
  <si>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</si>
  <si>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</si>
  <si>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</si>
  <si>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</si>
  <si>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</si>
  <si>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</si>
  <si>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</si>
  <si>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</si>
  <si>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</si>
  <si>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</si>
  <si>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</si>
  <si>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</si>
  <si>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</si>
  <si>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</si>
  <si>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</si>
  <si>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</si>
  <si>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</si>
  <si>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</si>
  <si>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</si>
  <si>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</si>
  <si>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</si>
  <si>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</si>
  <si>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</si>
  <si>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</si>
  <si>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</si>
  <si>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</si>
  <si>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</si>
  <si>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</si>
  <si>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</si>
  <si>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</si>
  <si>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</si>
  <si>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</si>
  <si>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</si>
  <si>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</si>
  <si>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</si>
  <si>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</si>
  <si>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</si>
  <si>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</si>
  <si>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</si>
  <si>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</si>
  <si>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</si>
  <si>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</si>
  <si>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</si>
  <si>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</si>
  <si>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</si>
  <si>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</si>
  <si>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</si>
  <si>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</si>
  <si>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</si>
  <si>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</si>
  <si>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</si>
  <si>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</si>
  <si>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</si>
  <si>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</si>
  <si>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</si>
  <si>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</si>
  <si>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</si>
  <si>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</si>
  <si>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</si>
  <si>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</si>
  <si>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</si>
  <si>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</si>
  <si>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</si>
  <si>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</si>
  <si>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</si>
  <si>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</si>
  <si>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</si>
  <si>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</si>
  <si>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</si>
  <si>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</si>
  <si>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</si>
  <si>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</si>
  <si>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</si>
  <si>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</si>
  <si>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</si>
  <si>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</si>
  <si>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</si>
  <si>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</si>
  <si>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</si>
  <si>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</si>
  <si>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</si>
  <si>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</si>
  <si>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</si>
  <si>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</si>
  <si>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</si>
  <si>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</si>
  <si>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</si>
  <si>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</si>
  <si>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</si>
  <si>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</si>
  <si>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</si>
  <si>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</si>
  <si>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</si>
  <si>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</si>
  <si>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</si>
  <si>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</si>
  <si>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</si>
  <si>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</si>
  <si>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</si>
  <si>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</si>
  <si>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</si>
  <si>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</si>
  <si>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</si>
  <si>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</si>
  <si>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</si>
  <si>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</si>
  <si>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</si>
  <si>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</si>
  <si>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</si>
  <si>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</si>
  <si>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</si>
  <si>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</si>
  <si>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</si>
  <si>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</si>
  <si>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</si>
  <si>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</si>
  <si>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</si>
  <si>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</si>
  <si>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</si>
  <si>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</si>
  <si>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</si>
  <si>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</si>
  <si>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</si>
  <si>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</si>
  <si>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</si>
  <si>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</si>
  <si>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</si>
  <si>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</si>
  <si>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</si>
  <si>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</si>
  <si>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</si>
  <si>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</si>
  <si>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</si>
  <si>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</si>
  <si>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</si>
  <si>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</si>
  <si>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</si>
  <si>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</si>
  <si>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</si>
  <si>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</si>
  <si>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</si>
  <si>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</si>
  <si>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</si>
  <si>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</si>
  <si>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</si>
  <si>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</si>
  <si>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</si>
  <si>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</si>
  <si>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</si>
  <si>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</si>
  <si>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</si>
  <si>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</si>
  <si>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</si>
  <si>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</si>
  <si>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</si>
  <si>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</si>
  <si>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</si>
  <si>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</si>
  <si>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</si>
  <si>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</si>
  <si>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</si>
  <si>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</si>
  <si>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</si>
  <si>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</si>
  <si>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</si>
  <si>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</si>
  <si>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</si>
  <si>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</si>
  <si>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</si>
  <si>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</si>
  <si>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</si>
  <si>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</si>
  <si>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</si>
  <si>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</si>
  <si>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</si>
  <si>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</si>
  <si>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</si>
  <si>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</si>
  <si>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</si>
  <si>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</si>
  <si>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</si>
  <si>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</si>
  <si>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</si>
  <si>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</si>
  <si>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</si>
  <si>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</si>
  <si>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</si>
  <si>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</si>
  <si>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</si>
  <si>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</si>
  <si>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</si>
  <si>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</si>
  <si>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</si>
  <si>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</si>
  <si>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</si>
  <si>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</si>
  <si>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</si>
  <si>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</si>
  <si>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</si>
  <si>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</si>
  <si>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</si>
  <si>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</si>
  <si>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</si>
  <si>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</si>
  <si>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</si>
  <si>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</si>
  <si>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</si>
  <si>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</si>
  <si>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</si>
  <si>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</si>
  <si>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</si>
  <si>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</si>
  <si>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</si>
  <si>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</si>
  <si>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</si>
  <si>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</si>
  <si>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</si>
  <si>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</si>
  <si>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</si>
  <si>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</si>
  <si>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</si>
  <si>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</si>
  <si>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</si>
  <si>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</si>
  <si>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</si>
  <si>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</si>
  <si>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</si>
  <si>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</si>
  <si>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</si>
  <si>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</si>
  <si>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</si>
  <si>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</si>
  <si>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</si>
  <si>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</si>
  <si>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</si>
  <si>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</si>
  <si>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</si>
  <si>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</si>
  <si>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</si>
  <si>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</si>
  <si>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</si>
  <si>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</si>
  <si>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</si>
  <si>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</si>
  <si>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</si>
  <si>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</si>
  <si>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</si>
  <si>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</si>
  <si>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</si>
  <si>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</si>
  <si>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</si>
  <si>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</si>
  <si>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</si>
  <si>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</si>
  <si>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</si>
  <si>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</si>
  <si>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</si>
  <si>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</si>
  <si>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</si>
  <si>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</si>
  <si>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</si>
  <si>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</si>
  <si>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</si>
  <si>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</si>
  <si>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</si>
  <si>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</si>
  <si>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</si>
  <si>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</si>
  <si>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</si>
  <si>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</si>
  <si>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</si>
  <si>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</si>
  <si>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</si>
  <si>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</si>
  <si>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</si>
  <si>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</si>
  <si>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</si>
  <si>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</si>
  <si>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</si>
  <si>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</si>
  <si>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</si>
  <si>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</si>
  <si>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</si>
  <si>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</si>
  <si>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</si>
  <si>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</si>
  <si>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</si>
  <si>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</si>
  <si>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</si>
  <si>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</si>
  <si>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</si>
  <si>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</si>
  <si>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</si>
  <si>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</si>
  <si>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</si>
  <si>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</si>
  <si>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</si>
  <si>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</si>
  <si>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</si>
  <si>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</si>
  <si>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</si>
  <si>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</si>
  <si>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</si>
  <si>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</si>
  <si>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</si>
  <si>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</si>
  <si>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</si>
  <si>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</si>
  <si>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</si>
  <si>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</si>
  <si>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</si>
  <si>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</si>
  <si>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</si>
  <si>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</si>
  <si>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</si>
  <si>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</si>
  <si>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</si>
  <si>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</si>
  <si>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</si>
  <si>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</si>
  <si>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</si>
  <si>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</si>
  <si>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</si>
  <si>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</si>
  <si>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</si>
  <si>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</si>
  <si>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</si>
  <si>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</si>
  <si>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</si>
  <si>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</si>
  <si>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</si>
  <si>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</si>
  <si>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</si>
  <si>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</si>
  <si>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</si>
  <si>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</si>
  <si>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</si>
  <si>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</si>
  <si>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</si>
  <si>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</si>
  <si>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</si>
  <si>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</si>
  <si>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</si>
  <si>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</si>
  <si>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</si>
  <si>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</si>
  <si>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</si>
  <si>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</si>
  <si>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</si>
  <si>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</si>
  <si>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</si>
  <si>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</si>
  <si>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</si>
  <si>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</si>
  <si>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</si>
  <si>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</si>
  <si>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</si>
  <si>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</si>
  <si>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</si>
  <si>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</si>
  <si>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</si>
  <si>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</si>
  <si>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</si>
  <si>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</si>
  <si>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</si>
  <si>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</si>
  <si>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</si>
  <si>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</si>
  <si>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</si>
  <si>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</si>
  <si>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</si>
  <si>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</si>
  <si>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</si>
  <si>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</si>
  <si>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</si>
  <si>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</si>
  <si>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</si>
  <si>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</si>
  <si>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</si>
  <si>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</si>
  <si>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</si>
  <si>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</si>
  <si>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</si>
  <si>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</si>
  <si>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</si>
  <si>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</si>
  <si>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</si>
  <si>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</si>
  <si>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</si>
  <si>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</si>
  <si>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</si>
  <si>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</si>
  <si>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</si>
  <si>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</si>
  <si>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</si>
  <si>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</si>
  <si>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</si>
  <si>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</si>
  <si>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</si>
  <si>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</si>
  <si>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</si>
  <si>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</si>
  <si>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</si>
  <si>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</si>
  <si>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</si>
  <si>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</si>
  <si>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</si>
  <si>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</si>
  <si>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</si>
  <si>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</si>
  <si>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</si>
  <si>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</si>
  <si>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</si>
  <si>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</si>
  <si>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</si>
  <si>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</si>
  <si>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</si>
  <si>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</si>
  <si>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</si>
  <si>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</si>
  <si>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</si>
  <si>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</si>
  <si>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</si>
  <si>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</si>
  <si>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</si>
  <si>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</si>
  <si>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</si>
  <si>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</si>
  <si>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</si>
  <si>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</si>
  <si>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</si>
  <si>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</si>
  <si>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</si>
  <si>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</si>
  <si>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</si>
  <si>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</si>
  <si>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</si>
  <si>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</si>
  <si>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</si>
  <si>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</si>
  <si>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</si>
  <si>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</si>
  <si>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</si>
  <si>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</si>
  <si>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</si>
  <si>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</si>
  <si>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</si>
  <si>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</si>
  <si>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</si>
  <si>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</si>
  <si>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</si>
  <si>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</si>
  <si>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</si>
  <si>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</si>
  <si>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</si>
  <si>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</si>
  <si>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</si>
  <si>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</si>
  <si>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</si>
  <si>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</si>
  <si>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</si>
  <si>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</si>
  <si>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</si>
  <si>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</si>
  <si>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</si>
  <si>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</si>
  <si>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</si>
  <si>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</si>
  <si>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</si>
  <si>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</si>
  <si>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</si>
  <si>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</si>
  <si>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</si>
  <si>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</si>
  <si>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</si>
  <si>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</si>
  <si>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</si>
  <si>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</si>
  <si>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</si>
  <si>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</si>
  <si>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</si>
  <si>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</si>
  <si>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</si>
  <si>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</si>
  <si>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</si>
  <si>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</si>
  <si>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</si>
  <si>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</si>
  <si>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</si>
  <si>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</si>
  <si>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</si>
  <si>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</si>
  <si>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</si>
  <si>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</si>
  <si>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</si>
  <si>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</si>
  <si>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</si>
  <si>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</si>
  <si>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</si>
  <si>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</si>
  <si>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</si>
  <si>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</si>
  <si>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</si>
  <si>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</si>
  <si>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</si>
  <si>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</si>
  <si>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</si>
  <si>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</si>
  <si>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</si>
  <si>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</si>
  <si>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</si>
  <si>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</si>
  <si>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</si>
  <si>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</si>
  <si>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</si>
  <si>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</si>
  <si>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</si>
  <si>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</si>
  <si>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</si>
  <si>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</si>
  <si>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</si>
  <si>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</si>
  <si>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</si>
  <si>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</si>
  <si>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</si>
  <si>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</si>
  <si>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</si>
  <si>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</si>
  <si>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</si>
  <si>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</si>
  <si>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</si>
  <si>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</si>
  <si>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</si>
  <si>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</si>
  <si>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</si>
  <si>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</si>
  <si>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</si>
  <si>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</si>
  <si>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</si>
  <si>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</si>
  <si>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</si>
  <si>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</si>
  <si>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</si>
  <si>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</si>
  <si>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</si>
  <si>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</si>
  <si>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</si>
  <si>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</si>
  <si>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</si>
  <si>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</si>
  <si>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</si>
  <si>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</si>
  <si>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</si>
  <si>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</si>
  <si>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</si>
  <si>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</si>
  <si>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</si>
  <si>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</si>
  <si>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</si>
  <si>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</si>
  <si>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</si>
  <si>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</si>
  <si>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</si>
  <si>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</si>
  <si>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</si>
  <si>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</si>
  <si>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</si>
  <si>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</si>
  <si>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</si>
  <si>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</si>
  <si>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</si>
  <si>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</si>
  <si>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</si>
  <si>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</si>
  <si>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</si>
  <si>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</si>
  <si>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</si>
  <si>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</si>
  <si>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</si>
  <si>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</si>
  <si>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</si>
  <si>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</si>
  <si>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</si>
  <si>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</si>
  <si>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</si>
  <si>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</si>
  <si>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</si>
  <si>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</si>
  <si>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</si>
  <si>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</si>
  <si>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</si>
  <si>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</si>
  <si>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</si>
  <si>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</si>
  <si>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</si>
  <si>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</si>
  <si>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</si>
  <si>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</si>
  <si>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</si>
  <si>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</si>
  <si>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</si>
  <si>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</si>
  <si>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</si>
  <si>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</si>
  <si>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</si>
  <si>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</si>
  <si>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</si>
  <si>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</si>
  <si>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</si>
  <si>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</si>
  <si>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</si>
  <si>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</si>
  <si>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</si>
  <si>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</si>
  <si>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</si>
  <si>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</si>
  <si>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</si>
  <si>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</si>
  <si>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</si>
  <si>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</si>
  <si>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</si>
  <si>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</si>
  <si>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</si>
  <si>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</si>
  <si>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</si>
  <si>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</si>
  <si>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</si>
  <si>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</si>
  <si>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</si>
  <si>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</si>
  <si>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</si>
  <si>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</si>
  <si>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</si>
  <si>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</si>
  <si>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</si>
  <si>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</si>
  <si>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</si>
  <si>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</si>
  <si>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</si>
  <si>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</si>
  <si>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</si>
  <si>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</si>
  <si>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</si>
  <si>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</si>
  <si>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</si>
  <si>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</si>
  <si>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</si>
  <si>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</si>
  <si>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</si>
  <si>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</si>
  <si>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</si>
  <si>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</si>
  <si>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</si>
  <si>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</si>
  <si>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</si>
  <si>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</si>
  <si>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</si>
  <si>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</si>
  <si>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</si>
  <si>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</si>
  <si>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</si>
  <si>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</si>
  <si>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</si>
  <si>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</si>
  <si>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</si>
  <si>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</si>
  <si>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</si>
  <si>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</si>
  <si>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</si>
  <si>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</si>
  <si>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</si>
  <si>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</si>
  <si>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</si>
  <si>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</si>
  <si>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</si>
  <si>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</si>
  <si>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</si>
  <si>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</si>
  <si>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</si>
  <si>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</si>
  <si>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</si>
  <si>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</si>
  <si>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</si>
  <si>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</si>
  <si>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</si>
  <si>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</si>
  <si>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</si>
  <si>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</si>
  <si>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</si>
  <si>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</si>
  <si>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</si>
  <si>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</si>
  <si>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</si>
  <si>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</si>
  <si>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</si>
  <si>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</si>
  <si>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</si>
  <si>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</si>
  <si>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</si>
  <si>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</si>
  <si>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</si>
  <si>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</si>
  <si>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</si>
  <si>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</si>
  <si>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</si>
  <si>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</si>
  <si>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</si>
  <si>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</si>
  <si>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</si>
  <si>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</si>
  <si>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</si>
  <si>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</si>
  <si>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</si>
  <si>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</si>
  <si>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</si>
  <si>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</si>
  <si>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</si>
  <si>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</si>
  <si>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</si>
  <si>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</si>
  <si>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</si>
  <si>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</si>
  <si>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</si>
  <si>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</si>
  <si>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</si>
  <si>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</si>
  <si>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</si>
  <si>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</si>
  <si>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</si>
  <si>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</si>
  <si>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</si>
  <si>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</si>
  <si>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</si>
  <si>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</si>
  <si>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</si>
  <si>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</si>
  <si>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</si>
  <si>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</si>
  <si>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</si>
  <si>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</si>
  <si>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</si>
  <si>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</si>
  <si>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</si>
  <si>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</si>
  <si>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</si>
  <si>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</si>
  <si>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</si>
  <si>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</si>
  <si>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</si>
  <si>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</si>
  <si>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</si>
  <si>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</si>
  <si>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</si>
  <si>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</si>
  <si>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</si>
  <si>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</si>
  <si>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</si>
  <si>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</si>
  <si>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</si>
  <si>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</si>
  <si>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</si>
  <si>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</si>
  <si>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</si>
  <si>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</si>
  <si>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</si>
  <si>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</si>
  <si>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</si>
  <si>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</si>
  <si>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</si>
  <si>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</si>
  <si>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</si>
  <si>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</si>
  <si>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</si>
  <si>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</si>
  <si>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</si>
  <si>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</si>
  <si>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</si>
  <si>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</si>
  <si>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</si>
  <si>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</si>
  <si>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</si>
  <si>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</si>
  <si>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</si>
  <si>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</si>
  <si>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</si>
  <si>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</si>
  <si>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</si>
  <si>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</si>
  <si>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</si>
  <si>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</si>
  <si>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</si>
  <si>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</si>
  <si>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</si>
  <si>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</si>
  <si>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</si>
  <si>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</si>
  <si>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</si>
  <si>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</si>
  <si>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</si>
  <si>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</si>
  <si>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</si>
  <si>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</si>
  <si>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</si>
  <si>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</si>
  <si>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</si>
  <si>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</si>
  <si>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</si>
  <si>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</si>
  <si>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</si>
  <si>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</si>
  <si>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</si>
  <si>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</si>
  <si>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</si>
  <si>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</si>
  <si>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</si>
  <si>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</si>
  <si>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</si>
  <si>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</si>
  <si>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</si>
  <si>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</si>
  <si>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</si>
  <si>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</si>
  <si>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</si>
  <si>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</si>
  <si>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</si>
  <si>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</si>
  <si>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</si>
  <si>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</si>
  <si>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</si>
  <si>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</si>
  <si>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</si>
  <si>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</si>
  <si>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</si>
  <si>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</si>
  <si>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</si>
  <si>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</si>
  <si>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</si>
  <si>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</si>
  <si>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</si>
  <si>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</si>
  <si>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</si>
  <si>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</si>
  <si>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</si>
  <si>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</si>
  <si>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</si>
  <si>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</si>
  <si>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</si>
  <si>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</si>
  <si>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</si>
  <si>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</si>
  <si>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</si>
  <si>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</si>
  <si>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</si>
  <si>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</si>
  <si>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</si>
  <si>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</si>
  <si>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</si>
  <si>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</si>
  <si>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</si>
  <si>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</si>
  <si>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</si>
  <si>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</si>
  <si>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</si>
  <si>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</si>
  <si>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</si>
  <si>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</si>
  <si>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</si>
  <si>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</si>
  <si>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</si>
  <si>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</si>
  <si>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</si>
  <si>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</si>
  <si>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</si>
  <si>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</si>
  <si>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</si>
  <si>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</si>
  <si>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</si>
  <si>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</si>
  <si>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</si>
  <si>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</si>
  <si>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</si>
  <si>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</si>
  <si>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</si>
  <si>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</si>
  <si>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</si>
  <si>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</si>
  <si>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</si>
  <si>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</si>
  <si>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</si>
  <si>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</si>
  <si>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</si>
  <si>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</si>
  <si>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</si>
  <si>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</si>
  <si>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</si>
  <si>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</si>
  <si>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</si>
  <si>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</si>
  <si>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</si>
  <si>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</si>
  <si>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</si>
  <si>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</si>
  <si>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</si>
  <si>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</si>
  <si>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</si>
  <si>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</si>
  <si>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</si>
  <si>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</si>
  <si>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</si>
  <si>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</si>
  <si>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</si>
  <si>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</si>
  <si>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</si>
  <si>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</si>
  <si>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</si>
  <si>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</si>
  <si>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</si>
  <si>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</si>
  <si>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</si>
  <si>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</si>
  <si>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</si>
  <si>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</si>
  <si>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</si>
  <si>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</si>
  <si>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</si>
  <si>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</si>
  <si>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</si>
  <si>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</si>
  <si>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</si>
  <si>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</si>
  <si>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</si>
  <si>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</si>
  <si>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</si>
  <si>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</si>
  <si>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</si>
  <si>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</si>
  <si>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</si>
  <si>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</si>
  <si>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</si>
  <si>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</si>
  <si>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</si>
  <si>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</si>
  <si>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</si>
  <si>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</si>
  <si>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</si>
  <si>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</si>
  <si>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</si>
  <si>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</si>
  <si>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</si>
  <si>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</si>
  <si>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</si>
  <si>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</si>
  <si>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</si>
  <si>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</si>
  <si>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</si>
  <si>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</si>
  <si>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</si>
  <si>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</si>
  <si>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</si>
  <si>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</si>
  <si>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</si>
  <si>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</si>
  <si>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</si>
  <si>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</si>
  <si>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</si>
  <si>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</si>
  <si>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</si>
  <si>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</si>
  <si>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</si>
  <si>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</si>
  <si>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</si>
  <si>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</si>
  <si>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</si>
  <si>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</si>
  <si>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</si>
  <si>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</si>
  <si>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</si>
  <si>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</si>
  <si>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</si>
  <si>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</si>
  <si>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</si>
  <si>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</si>
  <si>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</si>
  <si>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</si>
  <si>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</si>
  <si>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</si>
  <si>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</si>
  <si>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</si>
  <si>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</si>
  <si>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</si>
  <si>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</si>
  <si>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</si>
  <si>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</si>
  <si>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</si>
  <si>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</si>
  <si>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</si>
  <si>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</si>
  <si>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</si>
  <si>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</si>
  <si>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</si>
  <si>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</si>
  <si>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</si>
  <si>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</si>
  <si>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</si>
  <si>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</si>
  <si>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</si>
  <si>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</si>
  <si>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</si>
  <si>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</si>
  <si>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</si>
  <si>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</si>
  <si>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</si>
  <si>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</si>
  <si>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</si>
  <si>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</si>
  <si>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</si>
  <si>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</si>
  <si>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</si>
  <si>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</si>
  <si>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</si>
  <si>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</si>
  <si>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</si>
  <si>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</si>
  <si>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</si>
  <si>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</si>
  <si>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</si>
  <si>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</si>
  <si>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</si>
  <si>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</si>
  <si>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</si>
  <si>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</si>
  <si>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</si>
  <si>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</si>
  <si>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</si>
  <si>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</si>
  <si>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</si>
  <si>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</si>
  <si>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</si>
  <si>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</si>
  <si>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</si>
  <si>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</si>
  <si>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</si>
  <si>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</si>
  <si>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</si>
  <si>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</si>
  <si>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</si>
  <si>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</si>
  <si>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</si>
  <si>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</si>
  <si>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</si>
  <si>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</si>
  <si>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</si>
  <si>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</si>
  <si>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</si>
  <si>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</si>
  <si>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</si>
  <si>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</si>
  <si>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</si>
  <si>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</si>
  <si>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</si>
  <si>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</si>
  <si>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</si>
  <si>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</si>
  <si>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</si>
  <si>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</si>
  <si>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</si>
  <si>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</si>
  <si>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</si>
  <si>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</si>
  <si>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</si>
  <si>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</si>
  <si>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</si>
  <si>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</si>
  <si>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</si>
  <si>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</si>
  <si>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</si>
  <si>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</si>
  <si>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</si>
  <si>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</si>
  <si>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</si>
  <si>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</si>
  <si>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</si>
  <si>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</si>
  <si>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</si>
  <si>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</si>
  <si>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</si>
  <si>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</si>
  <si>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</si>
  <si>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</si>
  <si>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</si>
  <si>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</si>
  <si>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</si>
  <si>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</si>
  <si>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</si>
  <si>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</si>
  <si>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</si>
  <si>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</si>
  <si>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</si>
  <si>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</si>
  <si>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</si>
  <si>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</si>
  <si>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</si>
  <si>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</si>
  <si>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</si>
  <si>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</si>
  <si>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</si>
  <si>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</si>
  <si>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</si>
  <si>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</si>
  <si>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</si>
  <si>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</si>
  <si>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</si>
  <si>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</si>
  <si>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</si>
  <si>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</si>
  <si>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</si>
  <si>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</si>
  <si>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</si>
  <si>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</si>
  <si>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</si>
  <si>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</si>
  <si>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</si>
  <si>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</si>
  <si>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</si>
  <si>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</si>
  <si>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</si>
  <si>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</si>
  <si>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</si>
  <si>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</si>
  <si>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</si>
  <si>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</si>
  <si>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</si>
  <si>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</si>
  <si>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</si>
  <si>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</si>
  <si>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</si>
  <si>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</si>
  <si>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</si>
  <si>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</si>
  <si>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</si>
  <si>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</si>
  <si>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</si>
  <si>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</si>
  <si>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</si>
  <si>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</si>
  <si>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</si>
  <si>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</si>
  <si>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</si>
  <si>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</si>
  <si>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</si>
  <si>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</si>
  <si>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</si>
  <si>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</si>
  <si>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</si>
  <si>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</si>
  <si>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</si>
  <si>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</si>
  <si>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</si>
  <si>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</si>
  <si>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</si>
  <si>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</si>
  <si>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</si>
  <si>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</si>
  <si>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</si>
  <si>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</si>
  <si>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</si>
  <si>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</si>
  <si>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</si>
  <si>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</si>
  <si>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</si>
  <si>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</si>
  <si>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</si>
  <si>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</si>
  <si>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</si>
  <si>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</si>
  <si>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</si>
  <si>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</si>
  <si>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</si>
  <si>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</si>
  <si>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</si>
  <si>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</si>
  <si>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</si>
  <si>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</si>
  <si>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</si>
  <si>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</si>
  <si>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</si>
  <si>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</si>
  <si>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</si>
  <si>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</si>
  <si>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</si>
  <si>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</si>
  <si>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</si>
  <si>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</si>
  <si>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</si>
  <si>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</si>
  <si>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</si>
  <si>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</si>
  <si>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</si>
  <si>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</si>
  <si>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</si>
  <si>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</si>
  <si>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</si>
  <si>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</si>
  <si>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</si>
  <si>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</si>
  <si>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</si>
  <si>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</si>
  <si>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</si>
  <si>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</si>
  <si>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</si>
  <si>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</si>
  <si>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</si>
  <si>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</si>
  <si>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</si>
  <si>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</si>
  <si>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</si>
  <si>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</si>
  <si>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</si>
  <si>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</si>
  <si>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</si>
  <si>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</si>
  <si>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</si>
  <si>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</si>
  <si>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</si>
  <si>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</si>
  <si>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</si>
  <si>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</si>
  <si>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</si>
  <si>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</si>
  <si>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</si>
  <si>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</si>
  <si>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</si>
  <si>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</si>
  <si>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</si>
  <si>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</si>
  <si>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</si>
  <si>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</si>
  <si>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</si>
  <si>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</si>
  <si>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</si>
  <si>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</si>
  <si>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</si>
  <si>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</si>
  <si>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</si>
  <si>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</si>
  <si>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</si>
  <si>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</si>
  <si>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</si>
  <si>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</si>
  <si>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</si>
  <si>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</si>
  <si>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</si>
  <si>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</si>
  <si>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</si>
  <si>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</si>
  <si>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</si>
  <si>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</si>
  <si>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</si>
  <si>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</si>
  <si>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</si>
  <si>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</si>
  <si>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</si>
  <si>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</si>
  <si>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</si>
  <si>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</si>
  <si>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</si>
  <si>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</si>
  <si>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</si>
  <si>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</si>
  <si>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</si>
  <si>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</si>
  <si>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</si>
  <si>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</si>
  <si>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</si>
  <si>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</si>
  <si>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</si>
  <si>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</si>
  <si>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</si>
  <si>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</si>
  <si>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</si>
  <si>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</si>
  <si>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</si>
  <si>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</si>
  <si>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</si>
  <si>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</si>
  <si>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</si>
  <si>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</si>
  <si>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</si>
  <si>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</si>
  <si>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</si>
  <si>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</si>
  <si>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</si>
  <si>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</si>
  <si>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</si>
  <si>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</si>
  <si>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</si>
  <si>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</si>
  <si>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</si>
  <si>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</si>
  <si>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</si>
  <si>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</si>
  <si>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</si>
  <si>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</si>
  <si>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</si>
  <si>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</si>
  <si>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</si>
  <si>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</si>
  <si>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</si>
  <si>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</si>
  <si>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</si>
  <si>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</si>
  <si>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</si>
  <si>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</si>
  <si>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</si>
  <si>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</si>
  <si>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</si>
  <si>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</si>
  <si>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</si>
  <si>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</si>
  <si>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</si>
  <si>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</si>
  <si>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</si>
  <si>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</si>
  <si>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</si>
  <si>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</si>
  <si>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</si>
  <si>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</si>
  <si>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</si>
  <si>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</si>
  <si>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</si>
  <si>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</si>
  <si>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</si>
  <si>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</si>
  <si>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</si>
  <si>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</si>
  <si>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</si>
  <si>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</si>
  <si>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</si>
  <si>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</si>
  <si>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</si>
  <si>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</si>
  <si>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</si>
  <si>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</si>
  <si>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</si>
  <si>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</si>
  <si>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</si>
  <si>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</si>
  <si>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</si>
  <si>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</si>
  <si>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</si>
  <si>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</si>
  <si>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</si>
  <si>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</si>
  <si>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</si>
  <si>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</si>
  <si>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</si>
  <si>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</si>
  <si>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</si>
  <si>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</si>
  <si>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</si>
  <si>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</si>
  <si>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</si>
  <si>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</si>
  <si>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</si>
  <si>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</si>
  <si>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</si>
  <si>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</si>
  <si>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</si>
  <si>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</si>
  <si>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</si>
  <si>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</si>
  <si>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</si>
  <si>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</si>
  <si>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</si>
  <si>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</si>
  <si>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</si>
  <si>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</si>
  <si>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</si>
  <si>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</si>
  <si>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</si>
  <si>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</si>
  <si>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</si>
  <si>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</si>
  <si>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</si>
  <si>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</si>
  <si>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</si>
  <si>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</si>
  <si>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</si>
  <si>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</si>
  <si>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</si>
  <si>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</si>
  <si>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</si>
  <si>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</si>
  <si>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</si>
  <si>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</si>
  <si>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</si>
  <si>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</si>
  <si>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</si>
  <si>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</si>
  <si>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</si>
  <si>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</si>
  <si>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</si>
  <si>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</si>
  <si>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</si>
  <si>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</si>
  <si>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</si>
  <si>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</si>
  <si>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</si>
  <si>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</si>
  <si>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</si>
  <si>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</si>
  <si>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</si>
  <si>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</si>
  <si>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</si>
  <si>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</si>
  <si>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</si>
  <si>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</si>
  <si>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</si>
  <si>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</si>
  <si>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</si>
  <si>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</si>
  <si>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</si>
  <si>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</si>
  <si>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</si>
  <si>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</si>
  <si>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</si>
  <si>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</si>
  <si>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</si>
  <si>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</si>
  <si>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</si>
  <si>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</si>
  <si>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</si>
  <si>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</si>
  <si>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</si>
  <si>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</si>
  <si>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</si>
  <si>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</si>
  <si>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</si>
  <si>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</si>
  <si>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</si>
  <si>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</si>
  <si>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</si>
  <si>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</si>
  <si>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</si>
  <si>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</si>
  <si>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</si>
  <si>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</si>
  <si>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</si>
  <si>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</si>
  <si>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</si>
  <si>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</si>
  <si>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</si>
  <si>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</si>
  <si>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</si>
  <si>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</si>
  <si>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</si>
  <si>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</si>
  <si>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</si>
  <si>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</si>
  <si>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</si>
  <si>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</si>
  <si>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</si>
  <si>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</si>
  <si>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</si>
  <si>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</si>
  <si>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</si>
  <si>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</si>
  <si>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</si>
  <si>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</si>
  <si>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</si>
  <si>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</si>
  <si>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</si>
  <si>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</si>
  <si>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</si>
  <si>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</si>
  <si>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</si>
  <si>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</si>
  <si>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</si>
  <si>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</si>
  <si>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</si>
  <si>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</si>
  <si>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</si>
  <si>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</si>
  <si>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</si>
  <si>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</si>
  <si>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</si>
  <si>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</si>
  <si>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</si>
  <si>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</si>
  <si>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</si>
  <si>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</si>
  <si>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</si>
  <si>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</si>
  <si>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</si>
  <si>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</si>
  <si>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</si>
  <si>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</si>
  <si>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</si>
  <si>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</si>
  <si>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</si>
  <si>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</si>
  <si>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</si>
  <si>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</si>
  <si>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</si>
  <si>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</si>
  <si>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</si>
  <si>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</si>
  <si>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</si>
  <si>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</si>
  <si>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</si>
  <si>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</si>
  <si>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</si>
  <si>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</si>
  <si>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</si>
  <si>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</si>
  <si>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</si>
  <si>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</si>
  <si>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</si>
  <si>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</si>
  <si>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</si>
  <si>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</si>
  <si>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</si>
  <si>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</si>
  <si>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</si>
  <si>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</si>
  <si>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</si>
  <si>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</si>
  <si>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</si>
  <si>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</si>
  <si>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</si>
  <si>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</si>
  <si>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</si>
  <si>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</si>
  <si>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</si>
  <si>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</si>
  <si>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</si>
  <si>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</si>
  <si>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</si>
  <si>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</si>
  <si>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</si>
  <si>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</si>
  <si>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</si>
  <si>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</si>
  <si>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</si>
  <si>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</si>
  <si>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</si>
  <si>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</si>
  <si>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</si>
  <si>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</si>
  <si>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</si>
  <si>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</si>
  <si>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</si>
  <si>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</si>
  <si>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</si>
  <si>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</si>
  <si>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</si>
  <si>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</si>
  <si>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</si>
  <si>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</si>
  <si>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</si>
  <si>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</si>
  <si>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</si>
  <si>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</si>
  <si>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</si>
  <si>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</si>
  <si>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</si>
  <si>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</si>
  <si>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</si>
  <si>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</si>
  <si>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</si>
  <si>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</si>
  <si>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</si>
  <si>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</si>
  <si>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</si>
  <si>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</si>
  <si>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</si>
  <si>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</si>
  <si>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</si>
  <si>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</si>
  <si>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</si>
  <si>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</si>
  <si>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</si>
  <si>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</si>
  <si>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</si>
  <si>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</si>
  <si>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</si>
  <si>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</si>
  <si>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</si>
  <si>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</si>
  <si>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</si>
  <si>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</si>
  <si>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</si>
  <si>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</si>
  <si>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</si>
  <si>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</si>
  <si>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</si>
  <si>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</si>
  <si>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</si>
  <si>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</si>
  <si>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</si>
  <si>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</si>
  <si>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</si>
  <si>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</si>
  <si>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</si>
  <si>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</si>
  <si>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</si>
  <si>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</si>
  <si>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</si>
  <si>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</si>
  <si>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</si>
  <si>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</si>
  <si>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</si>
  <si>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</si>
  <si>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</si>
  <si>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</si>
  <si>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</si>
  <si>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</si>
  <si>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</si>
  <si>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</si>
  <si>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</si>
  <si>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</si>
  <si>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</si>
  <si>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</si>
  <si>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</si>
  <si>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</si>
  <si>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</si>
  <si>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</si>
  <si>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</si>
  <si>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</si>
  <si>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</si>
  <si>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</si>
  <si>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</si>
  <si>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</si>
  <si>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</si>
  <si>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</si>
  <si>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</si>
  <si>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</si>
  <si>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</si>
  <si>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</si>
  <si>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</si>
  <si>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</si>
  <si>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</si>
  <si>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</si>
  <si>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</si>
  <si>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</si>
  <si>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</si>
  <si>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</si>
  <si>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</si>
  <si>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</si>
  <si>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</si>
  <si>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</si>
  <si>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</si>
  <si>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</si>
  <si>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</si>
  <si>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</si>
  <si>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</si>
  <si>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</si>
  <si>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</si>
  <si>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</si>
  <si>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</si>
  <si>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</si>
  <si>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</si>
  <si>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</si>
  <si>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</si>
  <si>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</si>
  <si>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</si>
  <si>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</si>
  <si>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</si>
  <si>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</si>
  <si>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</si>
  <si>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</si>
  <si>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</si>
  <si>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</si>
  <si>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</si>
  <si>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</si>
  <si>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</si>
  <si>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</si>
  <si>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</si>
  <si>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</si>
  <si>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</si>
  <si>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</si>
  <si>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</si>
  <si>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</si>
  <si>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</si>
  <si>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</si>
  <si>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</si>
  <si>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</si>
  <si>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</si>
  <si>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</si>
  <si>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</si>
  <si>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</si>
  <si>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</si>
  <si>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</si>
  <si>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</si>
  <si>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</si>
  <si>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</si>
  <si>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</si>
  <si>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</si>
  <si>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</si>
  <si>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</si>
  <si>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</si>
  <si>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</si>
  <si>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</si>
  <si>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</si>
  <si>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</si>
  <si>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</si>
  <si>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</si>
  <si>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</si>
  <si>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</si>
  <si>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</si>
  <si>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</si>
  <si>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</si>
  <si>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</si>
  <si>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</si>
  <si>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</si>
  <si>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</si>
  <si>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</si>
  <si>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</si>
  <si>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</si>
  <si>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</si>
  <si>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</si>
  <si>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</si>
  <si>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</si>
  <si>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</si>
  <si>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</si>
  <si>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</si>
  <si>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</si>
  <si>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</si>
  <si>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</si>
  <si>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</si>
  <si>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</si>
  <si>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</si>
  <si>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</si>
  <si>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</si>
  <si>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</si>
  <si>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</si>
  <si>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</si>
  <si>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</si>
  <si>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</si>
  <si>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</si>
  <si>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</si>
  <si>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</si>
  <si>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</si>
  <si>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</si>
  <si>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</si>
  <si>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</si>
  <si>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</si>
  <si>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</si>
  <si>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</si>
  <si>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</si>
  <si>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</si>
  <si>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</si>
  <si>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</si>
  <si>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</si>
  <si>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</si>
  <si>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</si>
  <si>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</si>
  <si>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</si>
  <si>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</si>
  <si>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</si>
  <si>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</si>
  <si>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</si>
  <si>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</si>
  <si>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</si>
  <si>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</si>
  <si>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</si>
  <si>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</si>
  <si>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</si>
  <si>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</si>
  <si>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</si>
  <si>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</si>
  <si>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</si>
  <si>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</si>
  <si>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</si>
  <si>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</si>
  <si>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</si>
  <si>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</si>
  <si>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</si>
  <si>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</si>
  <si>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</si>
  <si>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</si>
  <si>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</si>
  <si>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</si>
  <si>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</si>
  <si>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</si>
  <si>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</si>
  <si>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</si>
  <si>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</si>
  <si>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</si>
  <si>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</si>
  <si>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</si>
  <si>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</si>
  <si>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</si>
  <si>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</si>
  <si>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</si>
  <si>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</si>
  <si>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</si>
  <si>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</si>
  <si>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</si>
  <si>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</si>
  <si>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</si>
  <si>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</si>
  <si>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</si>
  <si>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</si>
  <si>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</si>
  <si>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</si>
  <si>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</si>
  <si>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</si>
  <si>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</si>
  <si>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</si>
  <si>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</si>
  <si>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</si>
  <si>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</si>
  <si>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</si>
  <si>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</si>
  <si>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</si>
  <si>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</si>
  <si>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</si>
  <si>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</si>
  <si>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</si>
  <si>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</si>
  <si>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</si>
  <si>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</si>
  <si>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</si>
  <si>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</si>
  <si>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</si>
  <si>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</si>
  <si>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</si>
  <si>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</si>
  <si>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</si>
  <si>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</si>
  <si>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</si>
  <si>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</si>
  <si>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</si>
  <si>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</si>
  <si>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</si>
  <si>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</si>
  <si>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</si>
  <si>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</si>
  <si>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</si>
  <si>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</si>
  <si>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</si>
  <si>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</si>
  <si>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</si>
  <si>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</si>
  <si>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</si>
  <si>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</si>
  <si>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</si>
  <si>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</si>
  <si>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</si>
  <si>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</si>
  <si>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</si>
  <si>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</si>
  <si>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</si>
  <si>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</si>
  <si>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</si>
  <si>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</si>
  <si>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</si>
  <si>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</si>
  <si>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</si>
  <si>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</si>
  <si>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</si>
  <si>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</si>
  <si>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</si>
  <si>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</si>
  <si>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</si>
  <si>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</si>
  <si>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</si>
  <si>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</si>
  <si>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</si>
  <si>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</si>
  <si>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</si>
  <si>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</si>
  <si>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</si>
  <si>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</si>
  <si>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</si>
  <si>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</si>
  <si>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</si>
  <si>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</si>
  <si>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</si>
  <si>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</si>
  <si>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</si>
  <si>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</si>
  <si>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</si>
  <si>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</si>
  <si>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</si>
  <si>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</si>
  <si>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</si>
  <si>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</si>
  <si>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</si>
  <si>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</si>
  <si>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</si>
  <si>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</si>
  <si>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</si>
  <si>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</si>
  <si>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</si>
  <si>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</si>
  <si>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</si>
  <si>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</si>
  <si>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</si>
  <si>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</si>
  <si>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</si>
  <si>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</si>
  <si>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</si>
  <si>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</si>
  <si>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</si>
  <si>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</si>
  <si>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</si>
  <si>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</si>
  <si>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</si>
  <si>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</si>
  <si>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</si>
  <si>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</si>
  <si>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</si>
  <si>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</si>
  <si>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</si>
  <si>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</si>
  <si>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</si>
  <si>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</si>
  <si>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</si>
  <si>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</si>
  <si>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</si>
  <si>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</si>
  <si>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</si>
  <si>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</si>
  <si>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</si>
  <si>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</si>
  <si>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</si>
  <si>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</si>
  <si>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</si>
  <si>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</si>
  <si>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</si>
  <si>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</si>
  <si>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</si>
  <si>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</si>
  <si>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</si>
  <si>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</si>
  <si>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</si>
  <si>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</si>
  <si>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</si>
  <si>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</si>
  <si>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</si>
  <si>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</si>
  <si>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</si>
  <si>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</si>
  <si>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</si>
  <si>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</si>
  <si>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</si>
  <si>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</si>
  <si>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</si>
  <si>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</si>
  <si>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</si>
  <si>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</si>
  <si>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</si>
  <si>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</si>
  <si>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</si>
  <si>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</si>
  <si>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</si>
  <si>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</si>
  <si>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</si>
  <si>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</si>
  <si>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</si>
  <si>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</si>
  <si>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</si>
  <si>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</si>
  <si>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</si>
  <si>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</si>
  <si>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</si>
  <si>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</si>
  <si>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</si>
  <si>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</si>
  <si>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</si>
  <si>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</si>
  <si>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</si>
  <si>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</si>
  <si>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</si>
  <si>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</si>
  <si>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</si>
  <si>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</si>
  <si>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</si>
  <si>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</si>
  <si>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</si>
  <si>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</si>
  <si>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</si>
  <si>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</si>
  <si>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</si>
  <si>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</si>
  <si>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</si>
  <si>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</si>
  <si>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</si>
  <si>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</si>
  <si>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</si>
  <si>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</si>
  <si>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</si>
  <si>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</si>
  <si>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</si>
  <si>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</si>
  <si>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</si>
  <si>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</si>
  <si>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</si>
  <si>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</si>
  <si>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</si>
  <si>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</si>
  <si>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</si>
  <si>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</si>
  <si>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</si>
  <si>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</si>
  <si>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</si>
  <si>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</si>
  <si>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</si>
  <si>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</si>
  <si>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</si>
  <si>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</si>
  <si>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</si>
  <si>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</si>
  <si>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</si>
  <si>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</si>
  <si>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</si>
  <si>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</si>
  <si>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</si>
  <si>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</si>
  <si>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</si>
  <si>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</si>
  <si>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</si>
  <si>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</si>
  <si>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</si>
  <si>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</si>
  <si>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</si>
  <si>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</si>
  <si>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</si>
  <si>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</si>
  <si>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</si>
  <si>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</si>
  <si>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</si>
  <si>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</si>
  <si>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</si>
  <si>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</si>
  <si>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</si>
  <si>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</si>
  <si>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</si>
  <si>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</si>
  <si>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</si>
  <si>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</si>
  <si>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</si>
  <si>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</si>
  <si>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</si>
  <si>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</si>
  <si>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</si>
  <si>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</si>
  <si>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</si>
  <si>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</si>
  <si>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</si>
  <si>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</si>
  <si>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</si>
  <si>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</si>
  <si>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</si>
  <si>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</si>
  <si>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</si>
  <si>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</si>
  <si>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</si>
  <si>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</si>
  <si>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</si>
  <si>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</si>
  <si>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</si>
  <si>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</si>
  <si>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</si>
  <si>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</si>
  <si>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</si>
  <si>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</si>
  <si>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</si>
  <si>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</si>
  <si>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</si>
  <si>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</si>
  <si>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</si>
  <si>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</si>
  <si>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</si>
  <si>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</si>
  <si>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</si>
  <si>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</si>
  <si>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</si>
  <si>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</si>
  <si>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</si>
  <si>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</si>
  <si>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</si>
  <si>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</si>
  <si>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</si>
  <si>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</si>
  <si>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</si>
  <si>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</si>
  <si>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</si>
  <si>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</si>
  <si>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</si>
  <si>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</si>
  <si>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</si>
  <si>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</si>
  <si>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</si>
  <si>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</si>
  <si>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</si>
  <si>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</si>
  <si>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</si>
  <si>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</si>
  <si>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</si>
  <si>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</si>
  <si>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</si>
  <si>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</si>
  <si>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</si>
  <si>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</si>
  <si>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</si>
  <si>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</si>
  <si>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</si>
  <si>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</si>
  <si>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</si>
  <si>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</si>
  <si>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</si>
  <si>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</si>
  <si>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</si>
  <si>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</si>
  <si>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</si>
  <si>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</si>
  <si>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</si>
  <si>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</si>
  <si>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</si>
  <si>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</si>
  <si>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</si>
  <si>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</si>
  <si>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</si>
  <si>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</si>
  <si>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</si>
  <si>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</si>
  <si>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</si>
  <si>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</si>
  <si>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</si>
  <si>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</si>
  <si>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</si>
  <si>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</si>
  <si>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</si>
  <si>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</si>
  <si>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</si>
  <si>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</si>
  <si>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</si>
  <si>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</si>
  <si>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</si>
  <si>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</si>
  <si>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</si>
  <si>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</si>
  <si>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</si>
  <si>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</si>
  <si>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</si>
  <si>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</si>
  <si>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</si>
  <si>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</si>
  <si>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</si>
  <si>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</si>
  <si>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</si>
  <si>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</si>
  <si>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</si>
  <si>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</si>
  <si>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</si>
  <si>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</si>
  <si>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</si>
  <si>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</si>
  <si>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</si>
  <si>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</si>
  <si>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</si>
  <si>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</si>
  <si>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</si>
  <si>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</si>
  <si>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</si>
  <si>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</si>
  <si>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</si>
  <si>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</si>
  <si>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</si>
  <si>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</si>
  <si>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</si>
  <si>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</si>
  <si>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</si>
  <si>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</si>
  <si>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</si>
  <si>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</si>
  <si>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</si>
  <si>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</si>
  <si>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</si>
  <si>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</si>
  <si>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</si>
  <si>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</si>
  <si>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</si>
  <si>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</si>
  <si>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</si>
  <si>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</si>
  <si>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</si>
  <si>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</si>
  <si>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</si>
  <si>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</si>
  <si>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</si>
  <si>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</si>
  <si>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</si>
  <si>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</si>
  <si>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</si>
  <si>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</si>
  <si>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</si>
  <si>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</si>
  <si>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</si>
  <si>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</si>
  <si>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</si>
  <si>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</si>
  <si>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</si>
  <si>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</si>
  <si>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</si>
  <si>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</si>
  <si>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</si>
  <si>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</si>
  <si>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</si>
  <si>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</si>
  <si>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</si>
  <si>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</si>
  <si>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</si>
  <si>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</si>
  <si>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</si>
  <si>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</si>
  <si>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</si>
  <si>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</si>
  <si>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</si>
  <si>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</si>
  <si>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</si>
  <si>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</si>
  <si>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</si>
  <si>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</si>
  <si>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</si>
  <si>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</si>
  <si>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</si>
  <si>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</si>
  <si>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</si>
  <si>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</si>
  <si>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</si>
  <si>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</si>
  <si>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</si>
  <si>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</si>
  <si>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</si>
  <si>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</si>
  <si>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</si>
  <si>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</si>
  <si>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</si>
  <si>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</si>
  <si>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</si>
  <si>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</si>
  <si>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</si>
  <si>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</si>
  <si>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</si>
  <si>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</si>
  <si>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</si>
  <si>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</si>
  <si>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</si>
  <si>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</si>
  <si>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</si>
  <si>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</si>
  <si>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</si>
  <si>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</si>
  <si>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</si>
  <si>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</si>
  <si>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</si>
  <si>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</si>
  <si>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</si>
  <si>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</si>
  <si>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</si>
  <si>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</si>
  <si>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</si>
  <si>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</si>
  <si>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</si>
  <si>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</si>
  <si>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</si>
  <si>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</si>
  <si>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</si>
  <si>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</si>
  <si>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</si>
  <si>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</si>
  <si>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</si>
  <si>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</si>
  <si>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</si>
  <si>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</si>
  <si>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</si>
  <si>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</si>
  <si>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</si>
  <si>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</si>
  <si>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</si>
  <si>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</si>
  <si>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</si>
  <si>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</si>
  <si>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</si>
  <si>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</si>
  <si>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</si>
  <si>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</si>
  <si>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</si>
  <si>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</si>
  <si>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</si>
  <si>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</si>
  <si>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</si>
  <si>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</si>
  <si>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</si>
  <si>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</si>
  <si>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</si>
  <si>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</si>
  <si>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</si>
  <si>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</si>
  <si>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</si>
  <si>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</si>
  <si>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</si>
  <si>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</si>
  <si>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</si>
  <si>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</si>
  <si>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</si>
  <si>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</si>
  <si>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</si>
  <si>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</si>
  <si>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</si>
  <si>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</si>
  <si>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</si>
  <si>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</si>
  <si>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</si>
  <si>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</si>
  <si>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</si>
  <si>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</si>
  <si>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</si>
  <si>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</si>
  <si>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</si>
  <si>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</si>
  <si>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</si>
  <si>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</si>
  <si>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</si>
  <si>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</si>
  <si>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</si>
  <si>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</si>
  <si>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</si>
  <si>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</si>
  <si>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</si>
  <si>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</si>
  <si>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</si>
  <si>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</si>
  <si>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</si>
  <si>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</si>
  <si>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</si>
  <si>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</si>
  <si>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</si>
  <si>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</si>
  <si>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</si>
  <si>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</si>
  <si>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</si>
  <si>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</si>
  <si>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</si>
  <si>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</si>
  <si>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</si>
  <si>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</si>
  <si>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</si>
  <si>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</si>
  <si>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</si>
  <si>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</si>
  <si>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</si>
  <si>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</si>
  <si>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</si>
  <si>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</si>
  <si>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</si>
  <si>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</si>
  <si>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</si>
  <si>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</si>
  <si>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</si>
  <si>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</si>
  <si>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</si>
  <si>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</si>
  <si>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</si>
  <si>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</si>
  <si>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</si>
  <si>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</si>
  <si>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</si>
  <si>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</si>
  <si>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</si>
  <si>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</si>
  <si>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</si>
  <si>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</si>
  <si>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</si>
  <si>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</si>
  <si>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</si>
  <si>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</si>
  <si>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</si>
  <si>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</si>
  <si>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</si>
  <si>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</si>
  <si>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</si>
  <si>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</si>
  <si>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</si>
  <si>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</si>
  <si>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</si>
  <si>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</si>
  <si>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</si>
  <si>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</si>
  <si>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</si>
  <si>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</si>
  <si>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</si>
  <si>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</si>
  <si>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</si>
  <si>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</si>
  <si>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</si>
  <si>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</si>
  <si>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</si>
  <si>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</si>
  <si>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</si>
  <si>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</si>
  <si>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</si>
  <si>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</si>
  <si>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</si>
  <si>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</si>
  <si>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</si>
  <si>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</si>
  <si>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</si>
  <si>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</si>
  <si>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</si>
  <si>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</si>
  <si>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</si>
  <si>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</si>
  <si>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</si>
  <si>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</si>
  <si>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</si>
  <si>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</si>
  <si>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</si>
  <si>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</si>
  <si>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</si>
  <si>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</si>
  <si>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</si>
  <si>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</si>
  <si>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</si>
  <si>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</si>
  <si>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</si>
  <si>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</si>
  <si>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</si>
  <si>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</si>
  <si>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</si>
  <si>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</si>
  <si>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</si>
  <si>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</si>
  <si>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</si>
  <si>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</si>
  <si>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</si>
  <si>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</si>
  <si>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</si>
  <si>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</si>
  <si>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</si>
  <si>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</si>
  <si>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</si>
  <si>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</si>
  <si>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</si>
  <si>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</si>
  <si>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</si>
  <si>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</si>
  <si>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</si>
  <si>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</si>
  <si>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</si>
  <si>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</si>
  <si>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</si>
  <si>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</si>
  <si>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</si>
  <si>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</si>
  <si>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</si>
  <si>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</si>
  <si>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</si>
  <si>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</si>
  <si>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</si>
  <si>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</si>
  <si>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</si>
  <si>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</si>
  <si>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</si>
  <si>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</si>
  <si>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</si>
  <si>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</si>
  <si>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</si>
  <si>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</si>
  <si>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</si>
  <si>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</si>
  <si>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</si>
  <si>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</si>
  <si>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</si>
  <si>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</si>
  <si>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</si>
  <si>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</si>
  <si>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</si>
  <si>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</si>
  <si>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</si>
  <si>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</si>
  <si>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</si>
  <si>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</si>
  <si>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</si>
  <si>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</si>
  <si>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</si>
  <si>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</si>
  <si>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</si>
  <si>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</si>
  <si>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</si>
  <si>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</si>
  <si>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</si>
  <si>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</si>
  <si>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</si>
  <si>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</si>
  <si>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</si>
  <si>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</si>
  <si>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</si>
  <si>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</si>
  <si>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</si>
  <si>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</si>
  <si>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</si>
  <si>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</si>
  <si>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</si>
  <si>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</si>
  <si>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</si>
  <si>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</si>
  <si>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</si>
  <si>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</si>
  <si>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</si>
  <si>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</si>
  <si>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</si>
  <si>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</si>
  <si>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</si>
  <si>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</si>
  <si>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</si>
  <si>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</si>
  <si>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</si>
  <si>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</si>
  <si>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</si>
  <si>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</si>
  <si>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</si>
  <si>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</si>
  <si>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</si>
  <si>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</si>
  <si>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</si>
  <si>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</si>
  <si>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</si>
  <si>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</si>
  <si>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</si>
  <si>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</si>
  <si>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</si>
  <si>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</si>
  <si>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</si>
  <si>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</si>
  <si>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</si>
  <si>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</si>
  <si>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</si>
  <si>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</si>
  <si>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</si>
  <si>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</si>
  <si>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</si>
  <si>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</si>
  <si>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</si>
  <si>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</si>
  <si>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</si>
  <si>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</si>
  <si>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</si>
  <si>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</si>
  <si>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</si>
  <si>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</si>
  <si>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</si>
  <si>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</si>
  <si>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</si>
  <si>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</si>
  <si>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</si>
  <si>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</si>
  <si>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</si>
  <si>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</si>
  <si>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</si>
  <si>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</si>
  <si>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</si>
  <si>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</si>
  <si>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</si>
  <si>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</si>
  <si>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</si>
  <si>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</si>
  <si>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</si>
  <si>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</si>
  <si>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</si>
  <si>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</si>
  <si>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</si>
  <si>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</si>
  <si>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</si>
  <si>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</si>
  <si>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</si>
  <si>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</si>
  <si>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</si>
  <si>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</si>
  <si>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</si>
  <si>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</si>
  <si>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</si>
  <si>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</si>
  <si>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</si>
  <si>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</si>
  <si>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</si>
  <si>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</si>
  <si>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</si>
  <si>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</si>
  <si>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</si>
  <si>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</si>
  <si>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</si>
  <si>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</si>
  <si>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</si>
  <si>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</si>
  <si>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</si>
  <si>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</si>
  <si>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</si>
  <si>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</si>
  <si>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</si>
  <si>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</si>
  <si>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</si>
  <si>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</si>
  <si>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</si>
  <si>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</si>
  <si>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</si>
  <si>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</si>
  <si>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</si>
  <si>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</si>
  <si>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</si>
  <si>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</si>
  <si>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</si>
  <si>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</si>
  <si>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</si>
  <si>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</si>
  <si>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</si>
  <si>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</si>
  <si>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</si>
  <si>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</si>
  <si>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</si>
  <si>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</si>
  <si>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</si>
  <si>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</si>
  <si>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</si>
  <si>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</si>
  <si>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</si>
  <si>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</si>
  <si>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</si>
  <si>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</si>
  <si>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</si>
  <si>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</si>
  <si>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</si>
  <si>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</si>
  <si>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</si>
  <si>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</si>
  <si>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</si>
  <si>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</si>
  <si>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</si>
  <si>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</si>
  <si>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</si>
  <si>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</si>
  <si>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</si>
  <si>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</si>
  <si>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</si>
  <si>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</si>
  <si>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</si>
  <si>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</si>
  <si>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</si>
  <si>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</si>
  <si>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</si>
  <si>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</si>
  <si>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</si>
  <si>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</si>
  <si>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</si>
  <si>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</si>
  <si>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</si>
  <si>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</si>
  <si>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</si>
  <si>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</si>
  <si>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</si>
  <si>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</si>
  <si>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</si>
  <si>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</si>
  <si>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</si>
  <si>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</si>
  <si>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</si>
  <si>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</si>
  <si>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</si>
  <si>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</si>
  <si>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</si>
  <si>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</si>
  <si>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</si>
  <si>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</si>
  <si>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</si>
  <si>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</si>
  <si>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</si>
  <si>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</si>
  <si>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</si>
  <si>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</si>
  <si>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</si>
  <si>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</si>
  <si>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</si>
  <si>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</si>
  <si>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</si>
  <si>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</si>
  <si>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</si>
  <si>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</si>
  <si>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</si>
  <si>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</si>
  <si>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</si>
  <si>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</si>
  <si>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</si>
  <si>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</si>
  <si>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</si>
  <si>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</si>
  <si>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</si>
  <si>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</si>
  <si>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</si>
  <si>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</si>
  <si>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</si>
  <si>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</si>
  <si>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</si>
  <si>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</si>
  <si>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</si>
  <si>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</si>
  <si>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</si>
  <si>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</si>
  <si>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</si>
  <si>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</si>
  <si>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</si>
  <si>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</si>
  <si>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</si>
  <si>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</si>
  <si>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</si>
  <si>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</si>
  <si>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</si>
  <si>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</si>
  <si>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</si>
  <si>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</si>
  <si>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</si>
  <si>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</si>
  <si>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</si>
  <si>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</si>
  <si>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</si>
  <si>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</si>
  <si>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</si>
  <si>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</si>
  <si>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</si>
  <si>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</si>
  <si>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</si>
  <si>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</si>
  <si>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</si>
  <si>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</si>
  <si>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</si>
  <si>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</si>
  <si>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</si>
  <si>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</si>
  <si>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</si>
  <si>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</si>
  <si>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</si>
  <si>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</si>
  <si>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</si>
  <si>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</si>
  <si>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</si>
  <si>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</si>
  <si>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</si>
  <si>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</si>
  <si>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</si>
  <si>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</si>
  <si>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</si>
  <si>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</si>
  <si>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</si>
  <si>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</si>
  <si>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</si>
  <si>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</si>
  <si>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</si>
  <si>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</si>
  <si>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</si>
  <si>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</si>
  <si>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</si>
  <si>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</si>
  <si>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</si>
  <si>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</si>
  <si>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</si>
  <si>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</si>
  <si>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</si>
  <si>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</si>
  <si>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</si>
  <si>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</si>
  <si>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</si>
  <si>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</si>
  <si>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</si>
  <si>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</si>
  <si>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</si>
  <si>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</si>
  <si>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</si>
  <si>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</si>
  <si>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</si>
  <si>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</si>
  <si>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</si>
  <si>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</si>
  <si>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</si>
  <si>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</si>
  <si>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</si>
  <si>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</si>
  <si>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</si>
  <si>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</si>
  <si>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</si>
  <si>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</si>
  <si>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</si>
  <si>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</si>
  <si>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</si>
  <si>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</si>
  <si>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</si>
  <si>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</si>
  <si>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</si>
  <si>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</si>
  <si>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</si>
  <si>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</si>
  <si>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</si>
  <si>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</si>
  <si>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</si>
  <si>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</si>
  <si>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</si>
  <si>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</si>
  <si>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</si>
  <si>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</si>
  <si>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</si>
  <si>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</si>
  <si>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</si>
  <si>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</si>
  <si>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</si>
  <si>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</si>
  <si>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</si>
  <si>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</si>
  <si>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</si>
  <si>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</si>
  <si>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</si>
  <si>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</si>
  <si>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</si>
  <si>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</si>
  <si>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</si>
  <si>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</si>
  <si>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</si>
  <si>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</si>
  <si>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</si>
  <si>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</si>
  <si>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</si>
  <si>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</si>
  <si>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</si>
  <si>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</si>
  <si>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</si>
  <si>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</si>
  <si>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</si>
  <si>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</si>
  <si>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</si>
  <si>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</si>
  <si>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</si>
  <si>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</si>
  <si>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</si>
  <si>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</si>
  <si>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</si>
  <si>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</si>
  <si>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</si>
  <si>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</si>
  <si>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</si>
  <si>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</si>
  <si>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</si>
  <si>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</si>
  <si>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</si>
  <si>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</si>
  <si>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</si>
  <si>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</si>
  <si>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</si>
  <si>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</si>
  <si>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</si>
  <si>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</si>
  <si>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</si>
  <si>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</si>
  <si>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</si>
  <si>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</si>
  <si>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</si>
  <si>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</si>
  <si>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</si>
  <si>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</si>
  <si>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</si>
  <si>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</si>
  <si>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</si>
  <si>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</si>
  <si>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</si>
  <si>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</si>
  <si>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</si>
  <si>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</si>
  <si>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</si>
  <si>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</si>
  <si>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</si>
  <si>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</si>
  <si>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</si>
  <si>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</si>
  <si>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</si>
  <si>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</si>
  <si>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</si>
  <si>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</si>
  <si>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</si>
  <si>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</si>
  <si>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</si>
  <si>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</si>
  <si>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</si>
  <si>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</si>
  <si>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</si>
  <si>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</si>
  <si>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</si>
  <si>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</si>
  <si>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</si>
  <si>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</si>
  <si>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</si>
  <si>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</si>
  <si>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</si>
  <si>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</si>
  <si>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</si>
  <si>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</si>
  <si>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</si>
  <si>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</si>
  <si>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</si>
  <si>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</si>
  <si>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</si>
  <si>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</si>
  <si>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</si>
  <si>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</si>
  <si>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</si>
  <si>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</si>
  <si>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</si>
  <si>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</si>
  <si>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</si>
  <si>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</si>
  <si>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</si>
  <si>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</si>
  <si>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</si>
  <si>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</si>
  <si>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</si>
  <si>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</si>
  <si>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</si>
  <si>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</si>
  <si>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</si>
  <si>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</si>
  <si>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</si>
  <si>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</si>
  <si>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</si>
  <si>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</si>
  <si>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</si>
  <si>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</si>
  <si>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</si>
  <si>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</si>
  <si>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</si>
  <si>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</si>
  <si>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</si>
  <si>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</si>
  <si>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</si>
  <si>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</si>
  <si>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</si>
  <si>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</si>
  <si>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</si>
  <si>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</si>
  <si>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</si>
  <si>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</si>
  <si>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</si>
  <si>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</si>
  <si>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</si>
  <si>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</si>
  <si>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</si>
  <si>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</si>
  <si>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</si>
  <si>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</si>
  <si>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</si>
  <si>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</si>
  <si>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</si>
  <si>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</si>
  <si>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</si>
  <si>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</si>
  <si>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</si>
  <si>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</si>
  <si>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</si>
  <si>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</si>
  <si>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</si>
  <si>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</si>
  <si>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</si>
  <si>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</si>
  <si>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</si>
  <si>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</si>
  <si>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</si>
  <si>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</si>
  <si>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</si>
  <si>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</si>
  <si>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</si>
  <si>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</si>
  <si>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</si>
  <si>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</si>
  <si>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</si>
  <si>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</si>
  <si>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</si>
  <si>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</si>
  <si>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</si>
  <si>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</si>
  <si>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</si>
  <si>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</si>
  <si>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</si>
  <si>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</si>
  <si>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</si>
  <si>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</si>
  <si>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</si>
  <si>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</si>
  <si>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</si>
  <si>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</si>
  <si>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</si>
  <si>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</si>
  <si>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</si>
  <si>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</si>
  <si>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</si>
  <si>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</si>
  <si>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</si>
  <si>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</si>
  <si>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</si>
  <si>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</si>
  <si>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</si>
  <si>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</si>
  <si>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</si>
  <si>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</si>
  <si>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</si>
  <si>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</si>
  <si>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</si>
  <si>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</si>
  <si>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</si>
  <si>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</si>
  <si>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</si>
  <si>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</si>
  <si>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</si>
  <si>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</si>
  <si>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</si>
  <si>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</si>
  <si>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</si>
  <si>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</si>
  <si>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</si>
  <si>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</si>
  <si>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</si>
  <si>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</si>
  <si>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</si>
  <si>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</si>
  <si>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</si>
  <si>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</si>
  <si>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</si>
  <si>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</si>
  <si>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</si>
  <si>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</si>
  <si>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</si>
  <si>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</si>
  <si>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</si>
  <si>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</si>
  <si>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</si>
  <si>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</si>
  <si>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</si>
  <si>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</si>
  <si>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</si>
  <si>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</si>
  <si>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</si>
  <si>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</si>
  <si>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</si>
  <si>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</si>
  <si>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</si>
  <si>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</si>
  <si>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</si>
  <si>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</si>
  <si>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</si>
  <si>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</si>
  <si>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</si>
  <si>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</si>
  <si>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</si>
  <si>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</si>
  <si>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</si>
  <si>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</si>
  <si>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</si>
  <si>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</si>
  <si>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</si>
  <si>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</si>
  <si>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</si>
  <si>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</si>
  <si>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</si>
  <si>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</si>
  <si>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</si>
  <si>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</si>
  <si>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</si>
  <si>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</si>
  <si>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</si>
  <si>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</si>
  <si>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</si>
  <si>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</si>
  <si>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</si>
  <si>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</si>
  <si>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</si>
  <si>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</si>
  <si>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</si>
  <si>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</si>
  <si>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</si>
  <si>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</si>
  <si>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</si>
  <si>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</si>
  <si>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</si>
  <si>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</si>
  <si>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</si>
  <si>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</si>
  <si>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</si>
  <si>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</si>
  <si>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</si>
  <si>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</si>
  <si>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</si>
  <si>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</si>
  <si>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</si>
  <si>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</si>
  <si>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</si>
  <si>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</si>
  <si>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</si>
  <si>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</si>
  <si>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</si>
  <si>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</si>
  <si>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</si>
  <si>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</si>
  <si>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</si>
  <si>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</si>
  <si>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</si>
  <si>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</si>
  <si>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</si>
  <si>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</si>
  <si>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</si>
  <si>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</si>
  <si>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</si>
  <si>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</si>
  <si>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</si>
  <si>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</si>
  <si>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</si>
  <si>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</si>
  <si>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</si>
  <si>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</si>
  <si>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</si>
  <si>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</si>
  <si>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</si>
  <si>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</si>
  <si>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</si>
  <si>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</si>
  <si>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</si>
  <si>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</si>
  <si>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</si>
  <si>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</si>
  <si>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</si>
  <si>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</si>
  <si>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</si>
  <si>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</si>
  <si>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</si>
  <si>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</si>
  <si>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</si>
  <si>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</si>
  <si>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</si>
  <si>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</si>
  <si>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</si>
  <si>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</si>
  <si>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</si>
  <si>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</si>
  <si>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</si>
  <si>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</si>
  <si>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</si>
  <si>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</si>
  <si>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</si>
  <si>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</si>
  <si>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</si>
  <si>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</si>
  <si>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</si>
  <si>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</si>
  <si>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</si>
  <si>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</si>
  <si>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</si>
  <si>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</si>
  <si>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</si>
  <si>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</si>
  <si>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</si>
  <si>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</si>
  <si>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</si>
  <si>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</si>
  <si>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</si>
  <si>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</si>
  <si>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</si>
  <si>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</si>
  <si>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</si>
  <si>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</si>
  <si>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</si>
  <si>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</si>
  <si>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</si>
  <si>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</si>
  <si>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</si>
  <si>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</si>
  <si>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</si>
  <si>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</si>
  <si>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</si>
  <si>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</si>
  <si>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</si>
  <si>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</si>
  <si>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</si>
  <si>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</si>
  <si>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</si>
  <si>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</si>
  <si>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</si>
  <si>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</si>
  <si>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</si>
  <si>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</si>
  <si>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</si>
  <si>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</si>
  <si>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</si>
  <si>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</si>
  <si>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</si>
  <si>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</si>
  <si>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</si>
  <si>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</si>
  <si>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</si>
  <si>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</si>
  <si>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</si>
  <si>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</si>
  <si>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</si>
  <si>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</si>
  <si>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</si>
  <si>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</si>
  <si>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</si>
  <si>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</si>
  <si>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</si>
  <si>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</si>
  <si>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</si>
  <si>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</si>
  <si>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</si>
  <si>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</si>
  <si>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</si>
  <si>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</si>
  <si>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</si>
  <si>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</si>
  <si>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</si>
  <si>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</si>
  <si>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</si>
  <si>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</si>
  <si>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</si>
  <si>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</si>
  <si>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</si>
  <si>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</si>
  <si>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</si>
  <si>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</si>
  <si>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</si>
  <si>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</si>
  <si>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</si>
  <si>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</si>
  <si>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</si>
  <si>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</si>
  <si>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</si>
  <si>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</si>
  <si>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</si>
  <si>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</si>
  <si>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</si>
  <si>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</si>
  <si>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</si>
  <si>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</si>
  <si>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</si>
  <si>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</si>
  <si>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</si>
  <si>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</si>
  <si>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</si>
  <si>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</si>
  <si>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</si>
  <si>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</si>
  <si>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</si>
  <si>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</si>
  <si>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</si>
  <si>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</si>
  <si>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</si>
  <si>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</si>
  <si>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</si>
  <si>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</si>
  <si>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</si>
  <si>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</si>
  <si>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</si>
  <si>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</si>
  <si>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</si>
  <si>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</si>
  <si>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</si>
  <si>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</si>
  <si>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</si>
  <si>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</si>
  <si>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</si>
  <si>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</si>
  <si>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</si>
  <si>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</si>
  <si>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</si>
  <si>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</si>
  <si>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</si>
  <si>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</si>
  <si>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</si>
  <si>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</si>
  <si>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</si>
  <si>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</si>
  <si>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</si>
  <si>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</si>
  <si>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</si>
  <si>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</si>
  <si>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</si>
  <si>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</si>
  <si>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</si>
  <si>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</si>
  <si>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</si>
  <si>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</si>
  <si>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</si>
  <si>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</si>
  <si>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</si>
  <si>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</si>
  <si>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</si>
  <si>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</si>
  <si>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</si>
  <si>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</si>
  <si>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</si>
  <si>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</si>
  <si>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</si>
  <si>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</si>
  <si>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</si>
  <si>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</si>
  <si>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</si>
  <si>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</si>
  <si>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</si>
  <si>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</si>
  <si>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</si>
  <si>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</si>
  <si>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</si>
  <si>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</si>
  <si>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</si>
  <si>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</si>
  <si>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</si>
  <si>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</si>
  <si>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</si>
  <si>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</si>
  <si>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</si>
  <si>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</si>
  <si>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</si>
  <si>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</si>
  <si>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</si>
  <si>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</si>
  <si>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</si>
  <si>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</si>
  <si>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</si>
  <si>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</si>
  <si>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</si>
  <si>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</si>
  <si>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</si>
  <si>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</si>
  <si>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</si>
  <si>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</si>
  <si>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</si>
  <si>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</si>
  <si>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</si>
  <si>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</si>
  <si>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</si>
  <si>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</si>
  <si>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</si>
  <si>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</si>
  <si>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</si>
  <si>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</si>
  <si>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</si>
  <si>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</si>
  <si>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</si>
  <si>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</si>
  <si>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</si>
  <si>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</si>
  <si>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</si>
  <si>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</si>
  <si>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</si>
  <si>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</si>
  <si>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</si>
  <si>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</si>
  <si>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</si>
  <si>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</si>
  <si>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</si>
  <si>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</si>
  <si>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</si>
  <si>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</si>
  <si>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</si>
  <si>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</si>
  <si>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</si>
  <si>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</si>
  <si>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</si>
  <si>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</si>
  <si>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</si>
  <si>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</si>
  <si>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</si>
  <si>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</si>
  <si>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</si>
  <si>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</si>
  <si>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</si>
  <si>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</si>
  <si>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</si>
  <si>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</si>
  <si>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</si>
  <si>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</si>
  <si>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</si>
  <si>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</si>
  <si>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</si>
  <si>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</si>
  <si>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</si>
  <si>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</si>
  <si>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</si>
  <si>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</si>
  <si>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</si>
  <si>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</si>
  <si>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</si>
  <si>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</si>
  <si>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</si>
  <si>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</si>
  <si>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</si>
  <si>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</si>
  <si>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</si>
  <si>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</si>
  <si>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</si>
  <si>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</si>
  <si>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</si>
  <si>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</si>
  <si>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</si>
  <si>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</si>
  <si>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</si>
  <si>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</si>
  <si>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</si>
  <si>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</si>
  <si>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</si>
  <si>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</si>
  <si>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</si>
  <si>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</si>
  <si>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</si>
  <si>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</si>
  <si>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</si>
  <si>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</si>
  <si>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</si>
  <si>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</si>
  <si>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</si>
  <si>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</si>
  <si>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</si>
  <si>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</si>
  <si>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</si>
  <si>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</si>
  <si>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</si>
  <si>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</si>
  <si>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</si>
  <si>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</si>
  <si>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</si>
  <si>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</si>
  <si>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</si>
  <si>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</si>
  <si>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</si>
  <si>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</si>
  <si>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</si>
  <si>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</si>
  <si>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</si>
  <si>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</si>
  <si>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</si>
  <si>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</si>
  <si>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</si>
  <si>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</si>
  <si>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</si>
  <si>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</si>
  <si>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</si>
  <si>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</si>
  <si>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</si>
  <si>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</si>
  <si>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</si>
  <si>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</si>
  <si>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</si>
  <si>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</si>
  <si>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</si>
  <si>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</si>
  <si>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</si>
  <si>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</si>
  <si>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</si>
  <si>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</si>
  <si>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</si>
  <si>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</si>
  <si>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</si>
  <si>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</si>
  <si>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</si>
  <si>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</si>
  <si>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</si>
  <si>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</si>
  <si>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</si>
  <si>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</si>
  <si>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</si>
  <si>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</si>
  <si>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</si>
  <si>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</si>
  <si>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</si>
  <si>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</si>
  <si>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</si>
  <si>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</si>
  <si>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</si>
  <si>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</si>
  <si>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</si>
  <si>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</si>
  <si>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</si>
  <si>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</si>
  <si>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</si>
  <si>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</si>
  <si>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</si>
  <si>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</si>
  <si>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</si>
  <si>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</si>
  <si>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</si>
  <si>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</si>
  <si>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</si>
  <si>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</si>
  <si>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</si>
  <si>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</si>
  <si>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</si>
  <si>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</si>
  <si>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</si>
  <si>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</si>
  <si>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</si>
  <si>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</si>
  <si>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</si>
  <si>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</si>
  <si>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</si>
  <si>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</si>
  <si>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</si>
  <si>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</si>
  <si>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</si>
  <si>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</si>
  <si>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</si>
  <si>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</si>
  <si>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</si>
  <si>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</si>
  <si>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</si>
  <si>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</si>
  <si>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</si>
  <si>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</si>
  <si>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</si>
  <si>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</si>
  <si>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</si>
  <si>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</si>
  <si>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</si>
  <si>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</si>
  <si>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</si>
  <si>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</si>
  <si>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</si>
  <si>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</si>
  <si>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</si>
  <si>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</si>
  <si>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</si>
  <si>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</si>
  <si>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</si>
  <si>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</si>
  <si>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</si>
  <si>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</si>
  <si>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</si>
  <si>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</si>
  <si>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</si>
  <si>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</si>
  <si>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</si>
  <si>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</si>
  <si>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</si>
  <si>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</si>
  <si>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</si>
  <si>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</si>
  <si>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</si>
  <si>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</si>
  <si>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</si>
  <si>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</si>
  <si>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</si>
  <si>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</si>
  <si>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</si>
  <si>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</si>
  <si>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</si>
  <si>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</si>
  <si>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</si>
  <si>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</si>
  <si>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</si>
  <si>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</si>
  <si>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</si>
  <si>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</si>
  <si>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</si>
  <si>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</si>
  <si>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</si>
  <si>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</si>
  <si>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</si>
  <si>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</si>
  <si>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</si>
  <si>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</si>
  <si>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</si>
  <si>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</si>
  <si>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</si>
  <si>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</si>
  <si>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</si>
  <si>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</si>
  <si>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</si>
  <si>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</si>
  <si>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</si>
  <si>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</si>
  <si>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</si>
  <si>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</si>
  <si>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</si>
  <si>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</si>
  <si>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</si>
  <si>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</si>
  <si>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</si>
  <si>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</si>
  <si>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</si>
  <si>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</si>
  <si>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</si>
  <si>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</si>
  <si>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</si>
  <si>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</si>
  <si>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</si>
  <si>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</si>
  <si>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</si>
  <si>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</si>
  <si>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</si>
  <si>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</si>
  <si>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</si>
  <si>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</si>
  <si>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</si>
  <si>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</si>
  <si>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</si>
  <si>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</si>
  <si>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</si>
  <si>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</si>
  <si>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</si>
  <si>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</si>
  <si>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</si>
  <si>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</si>
  <si>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</si>
  <si>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</si>
  <si>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</si>
  <si>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</si>
  <si>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</si>
  <si>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</si>
  <si>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</si>
  <si>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</si>
  <si>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</si>
  <si>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</si>
  <si>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</si>
  <si>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</si>
  <si>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</si>
  <si>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</si>
  <si>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</si>
  <si>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</si>
  <si>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</si>
  <si>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</si>
  <si>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</si>
  <si>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</si>
  <si>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</si>
  <si>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</si>
  <si>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</si>
  <si>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</si>
  <si>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</si>
  <si>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</si>
  <si>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</si>
  <si>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</si>
  <si>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</si>
  <si>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</si>
  <si>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</si>
  <si>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</si>
  <si>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</si>
  <si>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</si>
  <si>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</si>
  <si>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</si>
  <si>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</si>
  <si>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</si>
  <si>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</si>
  <si>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</si>
  <si>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</si>
  <si>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</si>
  <si>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</si>
  <si>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</si>
  <si>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</si>
  <si>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</si>
  <si>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</si>
  <si>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</si>
  <si>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</si>
  <si>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</si>
  <si>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</si>
  <si>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</si>
  <si>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</si>
  <si>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</si>
  <si>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</si>
  <si>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</si>
  <si>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</si>
  <si>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</si>
  <si>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</si>
  <si>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</si>
  <si>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</si>
  <si>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</si>
  <si>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</si>
  <si>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</si>
  <si>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</si>
  <si>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</si>
  <si>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</si>
  <si>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</si>
  <si>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</si>
  <si>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</si>
  <si>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</si>
  <si>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</si>
  <si>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</si>
  <si>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</si>
  <si>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</si>
  <si>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</si>
  <si>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</si>
  <si>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</si>
  <si>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</si>
  <si>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</si>
  <si>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</si>
  <si>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</si>
  <si>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</si>
  <si>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</si>
  <si>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</si>
  <si>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</si>
  <si>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</si>
  <si>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</si>
  <si>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</si>
  <si>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</si>
  <si>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</si>
  <si>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</si>
  <si>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</si>
  <si>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</si>
  <si>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</si>
  <si>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</si>
  <si>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</si>
  <si>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</si>
  <si>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</si>
  <si>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</si>
  <si>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</si>
  <si>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</si>
  <si>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</si>
  <si>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</si>
  <si>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</si>
  <si>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</si>
  <si>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</si>
  <si>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</si>
  <si>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</si>
  <si>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</si>
  <si>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</si>
  <si>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</si>
  <si>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</si>
  <si>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</si>
  <si>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</si>
  <si>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</si>
  <si>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</si>
  <si>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</si>
  <si>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</si>
  <si>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</si>
  <si>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</si>
  <si>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</si>
  <si>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</si>
  <si>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</si>
  <si>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</si>
  <si>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</si>
  <si>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</si>
  <si>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</si>
  <si>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</si>
  <si>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</si>
  <si>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</si>
  <si>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</si>
  <si>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</si>
  <si>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</si>
  <si>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</si>
  <si>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</si>
  <si>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</si>
  <si>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</si>
  <si>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</si>
  <si>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</si>
  <si>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</si>
  <si>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</si>
  <si>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</si>
  <si>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</si>
  <si>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</si>
  <si>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</si>
  <si>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</si>
  <si>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</si>
  <si>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</si>
  <si>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</si>
  <si>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</si>
  <si>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</si>
  <si>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</si>
  <si>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</si>
  <si>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</si>
  <si>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</si>
  <si>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</si>
  <si>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</si>
  <si>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</si>
  <si>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</si>
  <si>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</si>
  <si>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</si>
  <si>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</si>
  <si>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</si>
  <si>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</si>
  <si>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</si>
  <si>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</si>
  <si>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</si>
  <si>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</si>
  <si>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</si>
  <si>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</si>
  <si>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</si>
  <si>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</si>
  <si>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</si>
  <si>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</si>
  <si>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</si>
  <si>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</si>
  <si>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</si>
  <si>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</si>
  <si>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</si>
  <si>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</si>
  <si>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</si>
  <si>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</si>
  <si>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</si>
  <si>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</si>
  <si>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</si>
  <si>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</si>
  <si>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</si>
  <si>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</si>
  <si>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</si>
  <si>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</si>
  <si>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</si>
  <si>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</si>
  <si>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</si>
  <si>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</si>
  <si>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</si>
  <si>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</si>
  <si>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</si>
  <si>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</si>
  <si>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</si>
  <si>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</si>
  <si>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</si>
  <si>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</si>
  <si>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</si>
  <si>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</si>
  <si>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</si>
  <si>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</si>
  <si>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</si>
  <si>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</si>
  <si>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</si>
  <si>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</si>
  <si>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</si>
  <si>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</si>
  <si>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</si>
  <si>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</si>
  <si>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</si>
  <si>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</si>
  <si>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</si>
  <si>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</si>
  <si>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</si>
  <si>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</si>
  <si>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</si>
  <si>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</si>
  <si>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</si>
  <si>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</si>
  <si>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</si>
  <si>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</si>
  <si>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</si>
  <si>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</si>
  <si>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</si>
  <si>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</si>
  <si>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</si>
  <si>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</si>
  <si>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</si>
  <si>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</si>
  <si>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</si>
  <si>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</si>
  <si>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</si>
  <si>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</si>
  <si>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</si>
  <si>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</si>
  <si>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</si>
  <si>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</si>
  <si>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</si>
  <si>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</si>
  <si>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</si>
  <si>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</si>
  <si>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</si>
  <si>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</si>
  <si>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</si>
  <si>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</si>
  <si>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</si>
  <si>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</si>
  <si>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</si>
  <si>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</si>
  <si>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</si>
  <si>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</si>
  <si>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</si>
  <si>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</si>
  <si>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</si>
  <si>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</si>
  <si>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</si>
  <si>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</si>
  <si>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</si>
  <si>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</si>
  <si>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</si>
  <si>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</si>
  <si>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</si>
  <si>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</si>
  <si>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</si>
  <si>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</si>
  <si>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</si>
  <si>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</si>
  <si>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</si>
  <si>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</si>
  <si>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</si>
  <si>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</si>
  <si>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</si>
  <si>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</si>
  <si>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</si>
  <si>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</si>
  <si>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</si>
  <si>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</si>
  <si>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</si>
  <si>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</si>
  <si>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</si>
  <si>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</si>
  <si>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</si>
  <si>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</si>
  <si>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</si>
  <si>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</si>
  <si>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</si>
  <si>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</si>
  <si>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</si>
  <si>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</si>
  <si>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</si>
  <si>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</si>
  <si>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</si>
  <si>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</si>
  <si>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</si>
  <si>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</si>
  <si>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</si>
  <si>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</si>
  <si>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</si>
  <si>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</si>
  <si>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</si>
  <si>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</si>
  <si>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</si>
  <si>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</si>
  <si>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</si>
  <si>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</si>
  <si>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</si>
  <si>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</si>
  <si>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</si>
  <si>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</si>
  <si>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</si>
  <si>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</si>
  <si>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</si>
  <si>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</si>
  <si>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</si>
  <si>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</si>
  <si>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</si>
  <si>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</si>
  <si>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</si>
  <si>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</si>
  <si>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</si>
  <si>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</si>
  <si>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</si>
  <si>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</si>
  <si>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</si>
  <si>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</si>
  <si>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</si>
  <si>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</si>
  <si>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</si>
  <si>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</si>
  <si>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</si>
  <si>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</si>
  <si>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</si>
  <si>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</si>
  <si>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</si>
  <si>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</si>
  <si>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</si>
  <si>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</si>
  <si>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</si>
  <si>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</si>
  <si>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</si>
  <si>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</si>
  <si>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</si>
  <si>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</si>
  <si>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</si>
  <si>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</si>
  <si>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</si>
  <si>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</si>
  <si>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</si>
  <si>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</si>
  <si>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</si>
  <si>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</si>
  <si>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</si>
  <si>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</si>
  <si>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</si>
  <si>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</si>
  <si>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</si>
  <si>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</si>
  <si>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</si>
  <si>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</si>
  <si>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</si>
  <si>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</si>
  <si>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</si>
  <si>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</si>
  <si>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</si>
  <si>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</si>
  <si>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</si>
  <si>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</si>
  <si>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</si>
  <si>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</si>
  <si>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</si>
  <si>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</si>
  <si>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</si>
  <si>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</si>
  <si>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</si>
  <si>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</si>
  <si>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</si>
  <si>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</si>
  <si>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</si>
  <si>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</si>
  <si>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</si>
  <si>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</si>
  <si>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</si>
  <si>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</si>
  <si>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</si>
  <si>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</si>
  <si>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</si>
  <si>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</si>
  <si>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</si>
  <si>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</si>
  <si>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</si>
  <si>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</si>
  <si>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</si>
  <si>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</si>
  <si>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</si>
  <si>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</si>
  <si>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</si>
  <si>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</si>
  <si>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</si>
  <si>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</si>
  <si>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</si>
  <si>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</si>
  <si>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</si>
  <si>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</si>
  <si>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</si>
  <si>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</si>
  <si>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</si>
  <si>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</si>
  <si>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</si>
  <si>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</si>
  <si>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</si>
  <si>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</si>
  <si>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</si>
  <si>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</si>
  <si>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</si>
  <si>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</si>
  <si>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</si>
  <si>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</si>
  <si>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</si>
  <si>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</si>
  <si>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</si>
  <si>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</si>
  <si>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</si>
  <si>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</si>
  <si>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</si>
  <si>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</si>
  <si>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</si>
  <si>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</si>
  <si>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</si>
  <si>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</si>
  <si>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</si>
  <si>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</si>
  <si>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</si>
  <si>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</si>
  <si>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</si>
  <si>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</si>
  <si>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</si>
  <si>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</si>
  <si>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</si>
  <si>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</si>
  <si>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</si>
  <si>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</si>
  <si>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</si>
  <si>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</si>
  <si>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</si>
  <si>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</si>
  <si>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</si>
  <si>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</si>
  <si>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</si>
  <si>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</si>
  <si>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</si>
  <si>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</si>
  <si>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</si>
  <si>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</si>
  <si>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</si>
  <si>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</si>
  <si>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</si>
  <si>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</si>
  <si>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</si>
  <si>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</si>
  <si>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</si>
  <si>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</si>
  <si>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</si>
  <si>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</si>
  <si>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</si>
  <si>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</si>
  <si>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</si>
  <si>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</si>
  <si>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</si>
  <si>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</si>
  <si>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</si>
  <si>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</si>
  <si>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</si>
  <si>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</si>
  <si>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</si>
  <si>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</si>
  <si>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</si>
  <si>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</si>
  <si>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</si>
  <si>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</si>
  <si>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</si>
  <si>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</si>
  <si>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</si>
  <si>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</si>
  <si>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</si>
  <si>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</si>
  <si>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</si>
  <si>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</si>
  <si>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</si>
  <si>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</si>
  <si>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</si>
  <si>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</si>
  <si>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</si>
  <si>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</si>
  <si>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</si>
  <si>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</si>
  <si>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</si>
  <si>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</si>
  <si>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</si>
  <si>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</si>
  <si>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</si>
  <si>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</si>
  <si>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</si>
  <si>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</si>
  <si>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</si>
  <si>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</si>
  <si>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</si>
  <si>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</si>
  <si>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</si>
  <si>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</si>
  <si>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</si>
  <si>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</si>
  <si>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</si>
  <si>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</si>
  <si>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</si>
  <si>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</si>
  <si>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</si>
  <si>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</si>
  <si>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</si>
  <si>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</si>
  <si>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</si>
  <si>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</si>
  <si>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</si>
  <si>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</si>
  <si>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</si>
  <si>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</si>
  <si>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</si>
  <si>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</si>
  <si>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</si>
  <si>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</si>
  <si>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</si>
  <si>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</si>
  <si>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</si>
  <si>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</si>
  <si>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</si>
  <si>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</si>
  <si>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</si>
  <si>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</si>
  <si>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</si>
  <si>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</si>
  <si>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</si>
  <si>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</si>
  <si>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</si>
  <si>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</si>
  <si>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</si>
  <si>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</si>
  <si>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</si>
  <si>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</si>
  <si>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</si>
  <si>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</si>
  <si>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</si>
  <si>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</si>
  <si>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</si>
  <si>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</si>
  <si>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</si>
  <si>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</si>
  <si>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</si>
  <si>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</si>
  <si>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</si>
  <si>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</si>
  <si>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</si>
  <si>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</si>
  <si>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</si>
  <si>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</si>
  <si>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</si>
  <si>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</si>
  <si>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</si>
  <si>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</si>
  <si>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</si>
  <si>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</si>
  <si>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</si>
  <si>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</si>
  <si>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</si>
  <si>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</si>
  <si>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</si>
  <si>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</si>
  <si>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</si>
  <si>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</si>
  <si>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</si>
  <si>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</si>
  <si>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</si>
  <si>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</si>
  <si>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</si>
  <si>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</si>
  <si>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</si>
  <si>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</si>
  <si>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</si>
  <si>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</si>
  <si>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</si>
  <si>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</si>
  <si>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</si>
  <si>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</si>
  <si>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</si>
  <si>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</si>
  <si>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</si>
  <si>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</si>
  <si>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</si>
  <si>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</si>
  <si>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</si>
  <si>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</si>
  <si>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</si>
  <si>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</si>
  <si>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</si>
  <si>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</si>
  <si>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</si>
  <si>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</si>
  <si>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</si>
  <si>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</si>
  <si>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</si>
  <si>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</si>
  <si>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</si>
  <si>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</si>
  <si>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</si>
  <si>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</si>
  <si>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</si>
  <si>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</si>
  <si>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</si>
  <si>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</si>
  <si>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</si>
  <si>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</si>
  <si>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</si>
  <si>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</si>
  <si>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</si>
  <si>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</si>
  <si>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</si>
  <si>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</si>
  <si>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</si>
  <si>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</si>
  <si>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</si>
  <si>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</si>
  <si>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</si>
  <si>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</si>
  <si>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</si>
  <si>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</si>
  <si>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</si>
  <si>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</si>
  <si>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</si>
  <si>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</si>
  <si>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</si>
  <si>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</si>
  <si>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</si>
  <si>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</si>
  <si>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</si>
  <si>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</si>
  <si>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</si>
  <si>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</si>
  <si>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</si>
  <si>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</si>
  <si>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</si>
  <si>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</si>
  <si>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</si>
  <si>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</si>
  <si>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</si>
  <si>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</si>
  <si>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</si>
  <si>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</si>
  <si>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</si>
  <si>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</si>
  <si>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</si>
  <si>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</si>
  <si>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</si>
  <si>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</si>
  <si>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</si>
  <si>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</si>
  <si>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</si>
  <si>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</si>
  <si>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</si>
  <si>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</si>
  <si>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</si>
  <si>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</si>
  <si>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</si>
  <si>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</si>
  <si>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</si>
  <si>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</si>
  <si>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</si>
  <si>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</si>
  <si>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</si>
  <si>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</si>
  <si>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</si>
  <si>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</si>
  <si>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</si>
  <si>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</si>
  <si>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</si>
  <si>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</si>
  <si>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</si>
  <si>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</si>
  <si>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</si>
  <si>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</si>
  <si>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</si>
  <si>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</si>
  <si>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</si>
  <si>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</si>
  <si>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</si>
  <si>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</si>
  <si>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</si>
  <si>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</si>
  <si>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</si>
  <si>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</si>
  <si>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</si>
  <si>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</si>
  <si>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</si>
  <si>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</si>
  <si>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</si>
  <si>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</si>
  <si>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</si>
  <si>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</si>
  <si>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</si>
  <si>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</si>
  <si>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</si>
  <si>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</si>
  <si>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</si>
  <si>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</si>
  <si>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</si>
  <si>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</si>
  <si>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</si>
  <si>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</si>
  <si>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</si>
  <si>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</si>
  <si>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</si>
  <si>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</si>
  <si>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</si>
  <si>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</si>
  <si>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</si>
  <si>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</si>
  <si>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</si>
  <si>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</si>
  <si>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</si>
  <si>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</si>
  <si>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</si>
  <si>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</si>
  <si>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</si>
  <si>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</si>
  <si>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</si>
  <si>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</si>
  <si>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</si>
  <si>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</si>
  <si>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</si>
  <si>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</si>
  <si>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</si>
  <si>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</si>
  <si>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</si>
  <si>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</si>
  <si>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</si>
  <si>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</si>
  <si>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</si>
  <si>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</si>
  <si>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</si>
  <si>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</si>
  <si>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</si>
  <si>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</si>
  <si>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</si>
  <si>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</si>
  <si>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</si>
  <si>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</si>
  <si>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</si>
  <si>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</si>
  <si>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</si>
  <si>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</si>
  <si>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</si>
  <si>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</si>
  <si>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</si>
  <si>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</si>
  <si>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</si>
  <si>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</si>
  <si>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</si>
  <si>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</si>
  <si>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</si>
  <si>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</si>
  <si>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</si>
  <si>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</si>
  <si>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</si>
  <si>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</si>
  <si>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</si>
  <si>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</si>
  <si>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</si>
  <si>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</si>
  <si>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</si>
  <si>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</si>
  <si>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</si>
  <si>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</si>
  <si>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</si>
  <si>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</si>
  <si>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</si>
  <si>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</si>
  <si>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</si>
  <si>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</si>
  <si>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</si>
  <si>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</si>
  <si>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</si>
  <si>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</si>
  <si>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</si>
  <si>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</si>
  <si>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</si>
  <si>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</si>
  <si>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</si>
  <si>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</si>
  <si>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</si>
  <si>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</si>
  <si>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</si>
  <si>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</si>
  <si>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</si>
  <si>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</si>
  <si>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</si>
  <si>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</si>
  <si>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</si>
  <si>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</si>
  <si>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</si>
  <si>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</si>
  <si>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</si>
  <si>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</si>
  <si>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</si>
  <si>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</si>
  <si>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</si>
  <si>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</si>
  <si>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</si>
  <si>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</si>
  <si>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</si>
  <si>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</si>
  <si>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</si>
  <si>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</si>
  <si>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</si>
  <si>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</si>
  <si>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</si>
  <si>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</si>
  <si>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</si>
  <si>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</si>
  <si>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</si>
  <si>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</si>
  <si>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</si>
  <si>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</si>
  <si>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</si>
  <si>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</si>
  <si>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</si>
  <si>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</si>
  <si>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</si>
  <si>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</si>
  <si>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</si>
  <si>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</si>
  <si>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</si>
  <si>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</si>
  <si>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</si>
  <si>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</si>
  <si>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</si>
  <si>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</si>
  <si>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</si>
  <si>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</si>
  <si>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</si>
  <si>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</si>
  <si>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</si>
  <si>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</si>
  <si>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</si>
  <si>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</si>
  <si>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</si>
  <si>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</si>
  <si>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</si>
  <si>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</si>
  <si>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</si>
  <si>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</si>
  <si>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</si>
  <si>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</si>
  <si>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</si>
  <si>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</si>
  <si>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</si>
  <si>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</si>
  <si>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</si>
  <si>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</si>
  <si>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</si>
  <si>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</si>
  <si>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</si>
  <si>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</si>
  <si>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</si>
  <si>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</si>
  <si>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</si>
  <si>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</si>
  <si>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</si>
  <si>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</si>
  <si>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</si>
  <si>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</si>
  <si>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</si>
  <si>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</si>
  <si>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</si>
  <si>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</si>
  <si>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</si>
  <si>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</si>
  <si>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</si>
  <si>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</si>
  <si>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</si>
  <si>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</si>
  <si>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</si>
  <si>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</si>
  <si>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</si>
  <si>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</si>
  <si>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</si>
  <si>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</si>
  <si>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</si>
  <si>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</si>
  <si>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</si>
  <si>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</si>
  <si>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</si>
  <si>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</si>
  <si>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</si>
  <si>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</si>
  <si>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</si>
  <si>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</si>
  <si>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</si>
  <si>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</si>
  <si>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</si>
  <si>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</si>
  <si>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</si>
  <si>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</si>
  <si>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</si>
  <si>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</si>
  <si>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</si>
  <si>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</si>
  <si>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</si>
  <si>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</si>
  <si>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</si>
  <si>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</si>
  <si>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</si>
  <si>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</si>
  <si>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</si>
  <si>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</si>
  <si>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</si>
  <si>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</si>
  <si>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</si>
  <si>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</si>
  <si>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</si>
  <si>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</si>
  <si>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</si>
  <si>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</si>
  <si>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</si>
  <si>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</si>
  <si>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</si>
  <si>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</si>
  <si>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</si>
  <si>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</si>
  <si>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</si>
  <si>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</si>
  <si>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</si>
  <si>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</si>
  <si>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</si>
  <si>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</si>
  <si>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</si>
  <si>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</si>
  <si>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</si>
  <si>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</si>
  <si>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</si>
  <si>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</si>
  <si>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</si>
  <si>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</si>
  <si>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</si>
  <si>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</si>
  <si>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</si>
  <si>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</si>
  <si>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</si>
  <si>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</si>
  <si>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</si>
  <si>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</si>
  <si>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</si>
  <si>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</si>
  <si>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</si>
  <si>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</si>
  <si>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</si>
  <si>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</si>
  <si>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</si>
  <si>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</si>
  <si>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</si>
  <si>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</si>
  <si>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</si>
  <si>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</si>
  <si>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</si>
  <si>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</si>
  <si>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</si>
  <si>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</si>
  <si>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</si>
  <si>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</si>
  <si>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</si>
  <si>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</si>
  <si>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</si>
  <si>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</si>
  <si>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</si>
  <si>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</si>
  <si>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</si>
  <si>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</si>
  <si>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</si>
  <si>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</si>
  <si>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</si>
  <si>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</si>
  <si>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</si>
  <si>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</si>
  <si>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</si>
  <si>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</si>
  <si>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</si>
  <si>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</si>
  <si>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</si>
  <si>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</si>
  <si>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</si>
  <si>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</si>
  <si>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</si>
  <si>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</si>
  <si>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</si>
  <si>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</si>
  <si>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</si>
  <si>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</si>
  <si>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</si>
  <si>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</si>
  <si>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</si>
  <si>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</si>
  <si>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</si>
  <si>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</si>
  <si>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</si>
  <si>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</si>
  <si>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</si>
  <si>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</si>
  <si>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</si>
  <si>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</si>
  <si>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</si>
  <si>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</si>
  <si>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</si>
  <si>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</si>
  <si>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</si>
  <si>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</si>
  <si>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</si>
  <si>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</si>
  <si>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</si>
  <si>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</si>
  <si>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</si>
  <si>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</si>
  <si>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</si>
  <si>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</si>
  <si>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</si>
  <si>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</si>
  <si>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</si>
  <si>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</si>
  <si>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</si>
  <si>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</si>
  <si>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</si>
  <si>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</si>
  <si>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</si>
  <si>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</si>
  <si>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</si>
  <si>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</si>
  <si>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</si>
  <si>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</si>
  <si>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</si>
  <si>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</si>
  <si>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</si>
  <si>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</si>
  <si>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</si>
  <si>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</si>
  <si>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</si>
  <si>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</si>
  <si>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</si>
  <si>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</si>
  <si>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</si>
  <si>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</si>
  <si>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</si>
  <si>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</si>
  <si>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</si>
  <si>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</si>
  <si>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</si>
  <si>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</si>
  <si>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</si>
  <si>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</si>
  <si>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</si>
  <si>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</si>
  <si>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</si>
  <si>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</si>
  <si>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</si>
  <si>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</si>
  <si>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</si>
  <si>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</si>
  <si>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</si>
  <si>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</si>
  <si>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</si>
  <si>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</si>
  <si>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</si>
  <si>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</si>
  <si>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</si>
  <si>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</si>
  <si>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</si>
  <si>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</si>
  <si>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</si>
  <si>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</si>
  <si>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</si>
  <si>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</si>
  <si>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</si>
  <si>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</si>
  <si>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</si>
  <si>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</si>
  <si>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</si>
  <si>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</si>
  <si>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</si>
  <si>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</si>
  <si>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</si>
  <si>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</si>
  <si>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</si>
  <si>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</si>
  <si>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</si>
  <si>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</si>
  <si>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</si>
  <si>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</si>
  <si>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</si>
  <si>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</si>
  <si>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</si>
  <si>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</si>
  <si>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</si>
  <si>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</si>
  <si>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</si>
  <si>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</si>
  <si>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</si>
  <si>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</si>
  <si>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</si>
  <si>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</si>
  <si>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</si>
  <si>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</si>
  <si>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</si>
  <si>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</si>
  <si>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</si>
  <si>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</si>
  <si>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</si>
  <si>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</si>
  <si>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</si>
  <si>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</si>
  <si>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</si>
  <si>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</si>
  <si>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</si>
  <si>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</si>
  <si>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</si>
  <si>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</si>
  <si>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</si>
  <si>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</si>
  <si>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</si>
  <si>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</si>
  <si>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</si>
  <si>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</si>
  <si>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</si>
  <si>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</si>
  <si>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</si>
  <si>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</si>
  <si>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</si>
  <si>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</si>
  <si>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</si>
  <si>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</si>
  <si>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</si>
  <si>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</si>
  <si>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</si>
  <si>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</si>
  <si>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</si>
  <si>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</si>
  <si>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</si>
  <si>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</si>
  <si>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</si>
  <si>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</si>
  <si>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</si>
  <si>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</si>
  <si>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</si>
  <si>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</si>
  <si>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</si>
  <si>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</si>
  <si>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</si>
  <si>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</si>
  <si>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</si>
  <si>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</si>
  <si>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</si>
  <si>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</si>
  <si>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</si>
  <si>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</si>
  <si>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</si>
  <si>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</si>
  <si>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</si>
  <si>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</si>
  <si>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</si>
  <si>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</si>
  <si>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</si>
  <si>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</si>
  <si>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</si>
  <si>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</si>
  <si>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</si>
  <si>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</si>
  <si>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</si>
  <si>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</si>
  <si>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</si>
  <si>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</si>
  <si>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</si>
  <si>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</si>
  <si>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</si>
  <si>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</si>
  <si>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</si>
  <si>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</si>
  <si>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</si>
  <si>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</si>
  <si>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</si>
  <si>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</si>
  <si>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</si>
  <si>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</si>
  <si>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</si>
  <si>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</si>
  <si>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</si>
  <si>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</si>
  <si>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</si>
  <si>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</si>
  <si>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</si>
  <si>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</si>
  <si>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</si>
  <si>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</si>
  <si>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</si>
  <si>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</si>
  <si>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</si>
  <si>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</si>
  <si>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</si>
  <si>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</si>
  <si>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</si>
  <si>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</si>
  <si>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</si>
  <si>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</si>
  <si>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</si>
  <si>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</si>
  <si>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</si>
  <si>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</si>
  <si>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</si>
  <si>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</si>
  <si>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</si>
  <si>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</si>
  <si>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</si>
  <si>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</si>
  <si>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</si>
  <si>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</si>
  <si>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</si>
  <si>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</si>
  <si>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</si>
  <si>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</si>
  <si>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</si>
  <si>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</si>
  <si>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</si>
  <si>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</si>
  <si>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</si>
  <si>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</si>
  <si>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</si>
  <si>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</si>
  <si>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</si>
  <si>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</si>
  <si>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</si>
  <si>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</si>
  <si>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</si>
  <si>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</si>
  <si>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</si>
  <si>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</si>
  <si>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</si>
  <si>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</si>
  <si>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</si>
  <si>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</si>
  <si>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</si>
  <si>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</si>
  <si>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</si>
  <si>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</si>
  <si>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</si>
  <si>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</si>
  <si>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</si>
  <si>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</si>
  <si>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</si>
  <si>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</si>
  <si>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</si>
  <si>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</si>
  <si>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</si>
  <si>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</si>
  <si>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</si>
  <si>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</si>
  <si>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</si>
  <si>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</si>
  <si>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</si>
  <si>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</si>
  <si>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</si>
  <si>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</si>
  <si>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</si>
  <si>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</si>
  <si>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</si>
  <si>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</si>
  <si>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</si>
  <si>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</si>
  <si>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</si>
  <si>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</si>
  <si>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</si>
  <si>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</si>
  <si>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</si>
  <si>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</si>
  <si>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</si>
  <si>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</si>
  <si>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</si>
  <si>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</si>
  <si>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</si>
  <si>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</si>
  <si>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</si>
  <si>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</si>
  <si>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</si>
  <si>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</si>
  <si>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</si>
  <si>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</si>
  <si>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</si>
  <si>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</si>
  <si>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</si>
  <si>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</si>
  <si>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</si>
  <si>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</si>
  <si>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</si>
  <si>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</si>
  <si>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</si>
  <si>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</si>
  <si>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</si>
  <si>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</si>
  <si>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</si>
  <si>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</si>
  <si>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</si>
  <si>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</si>
  <si>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</si>
  <si>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</si>
  <si>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</si>
  <si>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</si>
  <si>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</si>
  <si>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</si>
  <si>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</si>
  <si>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</si>
  <si>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</si>
  <si>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</si>
  <si>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</si>
  <si>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</si>
  <si>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</si>
  <si>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</si>
  <si>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</si>
  <si>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</si>
  <si>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</si>
  <si>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</si>
  <si>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</si>
  <si>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</si>
  <si>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</si>
  <si>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</si>
  <si>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</si>
  <si>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</si>
  <si>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</si>
  <si>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</si>
  <si>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</si>
  <si>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</si>
  <si>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</si>
  <si>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</si>
  <si>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</si>
  <si>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</si>
  <si>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</si>
  <si>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</si>
  <si>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</si>
  <si>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</si>
  <si>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</si>
  <si>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</si>
  <si>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</si>
  <si>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</si>
  <si>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</si>
  <si>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</si>
  <si>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</si>
  <si>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</si>
  <si>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</si>
  <si>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</si>
  <si>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</si>
  <si>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</si>
  <si>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</si>
  <si>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</si>
  <si>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</si>
  <si>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</si>
  <si>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</si>
  <si>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</si>
  <si>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</si>
  <si>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</si>
  <si>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</si>
  <si>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</si>
  <si>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</si>
  <si>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</si>
  <si>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</si>
  <si>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</si>
  <si>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</si>
  <si>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</si>
  <si>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</si>
  <si>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</si>
  <si>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</si>
  <si>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</si>
  <si>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</si>
  <si>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</si>
  <si>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</si>
  <si>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</si>
  <si>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</si>
  <si>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</si>
  <si>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</si>
  <si>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</si>
  <si>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</si>
  <si>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</si>
  <si>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</si>
  <si>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</si>
  <si>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</si>
  <si>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</si>
  <si>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</si>
  <si>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</si>
  <si>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</si>
  <si>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</si>
  <si>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</si>
  <si>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</si>
  <si>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</si>
  <si>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</si>
  <si>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</si>
  <si>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</si>
  <si>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</si>
  <si>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</si>
  <si>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</si>
  <si>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</si>
  <si>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</si>
  <si>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</si>
  <si>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</si>
  <si>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</si>
  <si>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</si>
  <si>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</si>
  <si>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</si>
  <si>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</si>
  <si>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</si>
  <si>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</si>
  <si>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</si>
  <si>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</si>
  <si>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</si>
  <si>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</si>
  <si>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</si>
  <si>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</si>
  <si>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</si>
  <si>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</si>
  <si>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</si>
  <si>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</si>
  <si>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</si>
  <si>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</si>
  <si>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</si>
  <si>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</si>
  <si>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</si>
  <si>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</si>
  <si>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</si>
  <si>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</si>
  <si>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</si>
  <si>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</si>
  <si>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</si>
  <si>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</si>
  <si>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</si>
  <si>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</si>
  <si>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</si>
  <si>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</si>
  <si>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</si>
  <si>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</si>
  <si>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</si>
  <si>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</si>
  <si>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</si>
  <si>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</si>
  <si>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</si>
  <si>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</si>
  <si>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</si>
  <si>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</si>
  <si>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</si>
  <si>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</si>
  <si>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</si>
  <si>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</si>
  <si>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</si>
  <si>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</si>
  <si>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</si>
  <si>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</si>
  <si>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</si>
  <si>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</si>
  <si>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</si>
  <si>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</si>
  <si>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</si>
  <si>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</si>
  <si>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</si>
  <si>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</si>
  <si>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</si>
  <si>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</si>
  <si>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</si>
  <si>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</si>
  <si>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</si>
  <si>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</si>
  <si>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</si>
  <si>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</si>
  <si>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</si>
  <si>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</si>
  <si>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</si>
  <si>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</si>
  <si>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</si>
  <si>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</si>
  <si>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</si>
  <si>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</si>
  <si>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</si>
  <si>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</si>
  <si>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</si>
  <si>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</si>
  <si>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</si>
  <si>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</si>
  <si>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</si>
  <si>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</si>
  <si>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</si>
  <si>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</si>
  <si>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</si>
  <si>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</si>
  <si>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</si>
  <si>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</si>
  <si>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</si>
  <si>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</si>
  <si>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</si>
  <si>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</si>
  <si>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</si>
  <si>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</si>
  <si>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</si>
  <si>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</si>
  <si>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</si>
  <si>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</si>
  <si>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</si>
  <si>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</si>
  <si>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</si>
  <si>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</si>
  <si>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</si>
  <si>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</si>
  <si>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</si>
  <si>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</si>
  <si>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</si>
  <si>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</si>
  <si>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</si>
  <si>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</si>
  <si>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</si>
  <si>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</si>
  <si>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</si>
  <si>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</si>
  <si>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</si>
  <si>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</si>
  <si>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</si>
  <si>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</si>
  <si>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</si>
  <si>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</si>
  <si>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</si>
  <si>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</si>
  <si>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</si>
  <si>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</si>
  <si>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</si>
  <si>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</si>
  <si>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</si>
  <si>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</si>
  <si>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</si>
  <si>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</si>
  <si>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</si>
  <si>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</si>
  <si>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</si>
  <si>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</si>
  <si>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</si>
  <si>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</si>
  <si>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</si>
  <si>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</si>
  <si>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</si>
  <si>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</si>
  <si>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</si>
  <si>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</si>
  <si>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</si>
  <si>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</si>
  <si>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</si>
  <si>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</si>
  <si>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</si>
  <si>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</si>
  <si>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</si>
  <si>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</si>
  <si>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</si>
  <si>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</si>
  <si>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</si>
  <si>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</si>
  <si>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</si>
  <si>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</si>
  <si>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</si>
  <si>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</si>
  <si>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</si>
  <si>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</si>
  <si>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</si>
  <si>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</si>
  <si>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</si>
  <si>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</si>
  <si>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</si>
  <si>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</si>
  <si>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</si>
  <si>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</si>
  <si>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</si>
  <si>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</si>
  <si>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</si>
  <si>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</si>
  <si>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</si>
  <si>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</si>
  <si>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</si>
  <si>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</si>
  <si>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</si>
  <si>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</si>
  <si>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</si>
  <si>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</si>
  <si>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</si>
  <si>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</si>
  <si>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</si>
  <si>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</si>
  <si>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</si>
  <si>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</si>
  <si>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</si>
  <si>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</si>
  <si>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</si>
  <si>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</si>
  <si>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</si>
  <si>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</si>
  <si>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</si>
  <si>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</si>
  <si>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</si>
  <si>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</si>
  <si>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</si>
  <si>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</si>
  <si>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</si>
  <si>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</si>
  <si>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</si>
  <si>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</si>
  <si>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</si>
  <si>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</si>
  <si>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</si>
  <si>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</si>
  <si>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</si>
  <si>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</si>
  <si>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</si>
  <si>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</si>
  <si>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</si>
  <si>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</si>
  <si>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</si>
  <si>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</si>
  <si>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</si>
  <si>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</si>
  <si>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</si>
  <si>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</si>
  <si>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</si>
  <si>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</si>
  <si>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</si>
  <si>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</si>
  <si>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</si>
  <si>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</si>
  <si>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</si>
  <si>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</si>
  <si>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</si>
  <si>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</si>
  <si>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</si>
  <si>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</si>
  <si>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</si>
  <si>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</si>
  <si>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</si>
  <si>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</si>
  <si>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</si>
  <si>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</si>
  <si>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</si>
  <si>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</si>
  <si>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</si>
  <si>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</si>
  <si>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</si>
  <si>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</si>
  <si>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</si>
  <si>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</si>
  <si>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</si>
  <si>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</si>
  <si>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</si>
  <si>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</si>
  <si>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</si>
  <si>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</si>
  <si>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</si>
  <si>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</si>
  <si>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</si>
  <si>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</si>
  <si>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</si>
  <si>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</si>
  <si>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</si>
  <si>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</si>
  <si>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</si>
  <si>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</si>
  <si>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</si>
  <si>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</si>
  <si>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</si>
  <si>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</si>
  <si>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</si>
  <si>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</si>
  <si>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</si>
  <si>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</si>
  <si>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</si>
  <si>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</si>
  <si>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</si>
  <si>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</si>
  <si>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</si>
  <si>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</si>
  <si>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</si>
  <si>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</si>
  <si>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</si>
  <si>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</si>
  <si>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</si>
  <si>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</si>
  <si>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</si>
  <si>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</si>
  <si>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</si>
  <si>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</si>
  <si>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</si>
  <si>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</si>
  <si>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</si>
  <si>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</si>
  <si>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</si>
  <si>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</si>
  <si>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</si>
  <si>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</si>
  <si>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</si>
  <si>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</si>
  <si>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</si>
  <si>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</si>
  <si>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</si>
  <si>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</si>
  <si>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</si>
  <si>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</si>
  <si>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</si>
  <si>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</si>
  <si>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</si>
  <si>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</si>
  <si>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</si>
  <si>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</si>
  <si>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</si>
  <si>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</si>
  <si>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</si>
  <si>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</si>
  <si>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</si>
  <si>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</si>
  <si>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</si>
  <si>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</si>
  <si>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</si>
  <si>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</si>
  <si>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</si>
  <si>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</si>
  <si>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</si>
  <si>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</si>
  <si>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</si>
  <si>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</si>
  <si>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</si>
  <si>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</si>
  <si>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</si>
  <si>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</si>
  <si>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</si>
  <si>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</si>
  <si>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</si>
  <si>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</si>
  <si>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</si>
  <si>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</si>
  <si>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</si>
  <si>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</si>
  <si>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</si>
  <si>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</si>
  <si>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</si>
  <si>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</si>
  <si>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</si>
  <si>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</si>
  <si>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</si>
  <si>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</si>
  <si>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</si>
  <si>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</si>
  <si>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</si>
  <si>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</si>
  <si>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</si>
  <si>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</si>
  <si>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</si>
  <si>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</si>
  <si>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</si>
  <si>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</si>
  <si>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</si>
  <si>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</si>
  <si>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</si>
  <si>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</si>
  <si>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</si>
  <si>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</si>
  <si>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</si>
  <si>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</si>
  <si>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</si>
  <si>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</si>
  <si>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</si>
  <si>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</si>
  <si>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</si>
  <si>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</si>
  <si>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</si>
  <si>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</si>
  <si>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</si>
  <si>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</si>
  <si>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</si>
  <si>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</si>
  <si>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</si>
  <si>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</si>
  <si>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</si>
  <si>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</si>
  <si>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</si>
  <si>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</si>
  <si>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</si>
  <si>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</si>
  <si>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</si>
  <si>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</si>
  <si>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</si>
  <si>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</si>
  <si>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</si>
  <si>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</si>
  <si>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</si>
  <si>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</si>
  <si>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</si>
  <si>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</si>
  <si>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</si>
  <si>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</si>
  <si>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</si>
  <si>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</si>
  <si>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</si>
  <si>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</si>
  <si>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</si>
  <si>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</si>
  <si>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</si>
  <si>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</si>
  <si>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</si>
  <si>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</si>
  <si>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</si>
  <si>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</si>
  <si>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</si>
  <si>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</si>
  <si>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</si>
  <si>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</si>
  <si>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</si>
  <si>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</si>
  <si>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</si>
  <si>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</si>
  <si>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</si>
  <si>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</si>
  <si>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</si>
  <si>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</si>
  <si>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</si>
  <si>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</si>
  <si>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</si>
  <si>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</si>
  <si>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</si>
  <si>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</si>
  <si>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</si>
  <si>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</si>
  <si>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</si>
  <si>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</si>
  <si>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</si>
  <si>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</si>
  <si>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</si>
  <si>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</si>
  <si>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</si>
  <si>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</si>
  <si>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</si>
  <si>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</si>
  <si>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</si>
  <si>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</si>
  <si>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</si>
  <si>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</si>
  <si>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</si>
  <si>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</si>
  <si>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</si>
  <si>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</si>
  <si>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</si>
  <si>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</si>
  <si>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</si>
  <si>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</si>
  <si>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</si>
  <si>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</si>
  <si>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</si>
  <si>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</si>
  <si>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</si>
  <si>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</si>
  <si>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</si>
  <si>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</si>
  <si>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</si>
  <si>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</si>
  <si>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</si>
  <si>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</si>
  <si>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</si>
  <si>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</si>
  <si>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</si>
  <si>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</si>
  <si>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</si>
  <si>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</si>
  <si>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</si>
  <si>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</si>
  <si>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</si>
  <si>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</si>
  <si>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</si>
  <si>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</si>
  <si>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</si>
  <si>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</si>
  <si>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</si>
  <si>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</si>
  <si>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</si>
  <si>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</si>
  <si>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</si>
  <si>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</si>
  <si>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</si>
  <si>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</si>
  <si>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</si>
  <si>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</si>
  <si>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</si>
  <si>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</si>
  <si>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</si>
  <si>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</si>
  <si>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</si>
  <si>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</si>
  <si>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</si>
  <si>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</si>
  <si>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</si>
  <si>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</si>
  <si>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</si>
  <si>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</si>
  <si>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</si>
  <si>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</si>
  <si>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</si>
  <si>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</si>
  <si>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</si>
  <si>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</si>
  <si>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</si>
  <si>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</si>
  <si>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</si>
  <si>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</si>
  <si>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</si>
  <si>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</si>
  <si>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</si>
  <si>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</si>
  <si>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</si>
  <si>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</si>
  <si>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</si>
  <si>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</si>
  <si>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</si>
  <si>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</si>
  <si>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</si>
  <si>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</si>
  <si>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</si>
  <si>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</si>
  <si>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</si>
  <si>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</si>
  <si>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</si>
  <si>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</si>
  <si>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</si>
  <si>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</si>
  <si>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</si>
  <si>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</si>
  <si>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</si>
  <si>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</si>
  <si>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</si>
  <si>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</si>
  <si>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</si>
  <si>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</si>
  <si>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</si>
  <si>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</si>
  <si>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</si>
  <si>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</si>
  <si>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</si>
  <si>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</si>
  <si>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</si>
  <si>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</si>
  <si>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</si>
  <si>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</si>
  <si>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</si>
  <si>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</si>
  <si>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</si>
  <si>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</si>
  <si>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</si>
  <si>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</si>
  <si>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</si>
  <si>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</si>
  <si>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</si>
  <si>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</si>
  <si>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</si>
  <si>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</si>
  <si>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</si>
  <si>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</si>
  <si>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</si>
  <si>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</si>
  <si>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</si>
  <si>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</si>
  <si>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</si>
  <si>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</si>
  <si>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</si>
  <si>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</si>
  <si>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</si>
  <si>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</si>
  <si>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</si>
  <si>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</si>
  <si>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</si>
  <si>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</si>
  <si>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</si>
  <si>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</si>
  <si>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</si>
  <si>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</si>
  <si>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</si>
  <si>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</si>
  <si>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</si>
  <si>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</si>
  <si>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</si>
  <si>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</si>
  <si>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</si>
  <si>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</si>
  <si>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</si>
  <si>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</si>
  <si>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</si>
  <si>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</si>
  <si>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</si>
  <si>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</si>
  <si>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</si>
  <si>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</si>
  <si>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</si>
  <si>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</si>
  <si>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</si>
  <si>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</si>
  <si>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</si>
  <si>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</si>
  <si>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</si>
  <si>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</si>
  <si>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</si>
  <si>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</si>
  <si>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</si>
  <si>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</si>
  <si>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</si>
  <si>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</si>
  <si>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</si>
  <si>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</si>
  <si>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</si>
  <si>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</si>
  <si>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</si>
  <si>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</si>
  <si>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</si>
  <si>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</si>
  <si>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</si>
  <si>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</si>
  <si>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</si>
  <si>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</si>
  <si>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</si>
  <si>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</si>
  <si>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</si>
  <si>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</si>
  <si>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</si>
  <si>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</si>
  <si>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</si>
  <si>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</si>
  <si>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</si>
  <si>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</si>
  <si>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</si>
  <si>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</si>
  <si>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</si>
  <si>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</si>
  <si>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</si>
  <si>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</si>
  <si>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</si>
  <si>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</si>
  <si>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</si>
  <si>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</si>
  <si>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</si>
  <si>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</si>
  <si>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</si>
  <si>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</si>
  <si>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</si>
  <si>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</si>
  <si>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</si>
  <si>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</si>
  <si>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</si>
  <si>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</si>
  <si>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</si>
  <si>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</si>
  <si>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</si>
  <si>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</si>
  <si>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</si>
  <si>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</si>
  <si>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</si>
  <si>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</si>
  <si>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</si>
  <si>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</si>
  <si>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</si>
  <si>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</si>
  <si>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</si>
  <si>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</si>
  <si>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</si>
  <si>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</si>
  <si>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</si>
  <si>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</si>
  <si>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</si>
  <si>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</si>
  <si>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</si>
  <si>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</si>
  <si>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</si>
  <si>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</si>
  <si>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</si>
  <si>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</si>
  <si>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</si>
  <si>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</si>
  <si>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</si>
  <si>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</si>
  <si>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</si>
  <si>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</si>
  <si>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</si>
  <si>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</si>
  <si>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</si>
  <si>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</si>
  <si>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</si>
  <si>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</si>
  <si>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</si>
  <si>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</si>
  <si>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</si>
  <si>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</si>
  <si>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</si>
  <si>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</si>
  <si>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</si>
  <si>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</si>
  <si>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</si>
  <si>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</si>
  <si>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</si>
  <si>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</si>
  <si>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</si>
  <si>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</si>
  <si>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</si>
  <si>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</si>
  <si>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</si>
  <si>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</si>
  <si>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</si>
  <si>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</si>
  <si>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</si>
  <si>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</si>
  <si>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</si>
  <si>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</si>
  <si>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</si>
  <si>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</si>
  <si>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</si>
  <si>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</si>
  <si>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</si>
  <si>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</si>
  <si>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</si>
  <si>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</si>
  <si>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</si>
  <si>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</si>
  <si>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</si>
  <si>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</si>
  <si>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</si>
  <si>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</si>
  <si>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</si>
  <si>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</si>
  <si>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</si>
  <si>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</si>
  <si>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</si>
  <si>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</si>
  <si>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</si>
  <si>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</si>
  <si>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</si>
  <si>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</si>
  <si>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</si>
  <si>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</si>
  <si>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</si>
  <si>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</si>
  <si>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</si>
  <si>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</si>
  <si>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</si>
  <si>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</si>
  <si>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</si>
  <si>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</si>
  <si>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</si>
  <si>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</si>
  <si>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</si>
  <si>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</si>
  <si>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</si>
  <si>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</si>
  <si>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</si>
  <si>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</si>
  <si>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</si>
  <si>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</si>
  <si>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</si>
  <si>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</si>
  <si>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</si>
  <si>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</si>
  <si>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</si>
  <si>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</si>
  <si>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</si>
  <si>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</si>
  <si>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</si>
  <si>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</si>
  <si>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</si>
  <si>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</si>
  <si>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</si>
  <si>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</si>
  <si>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</si>
  <si>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</si>
  <si>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</si>
  <si>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</si>
  <si>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</si>
  <si>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</si>
  <si>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</si>
  <si>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</si>
  <si>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</si>
  <si>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</si>
  <si>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</si>
  <si>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</si>
  <si>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</si>
  <si>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</si>
  <si>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</si>
  <si>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</si>
  <si>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</si>
  <si>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</si>
  <si>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</si>
  <si>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</si>
  <si>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</si>
  <si>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</si>
  <si>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</si>
  <si>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</si>
  <si>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</si>
  <si>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</si>
  <si>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</si>
  <si>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</si>
  <si>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</si>
  <si>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</si>
  <si>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</si>
  <si>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</si>
  <si>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</si>
  <si>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</si>
  <si>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</si>
  <si>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</si>
  <si>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</si>
  <si>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</si>
  <si>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</si>
  <si>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</si>
  <si>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</si>
  <si>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</si>
  <si>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</si>
  <si>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</si>
  <si>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</si>
  <si>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</si>
  <si>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</si>
  <si>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</si>
  <si>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</si>
  <si>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</si>
  <si>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</si>
  <si>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</si>
  <si>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</si>
  <si>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</si>
  <si>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</si>
  <si>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</si>
  <si>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</si>
  <si>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</si>
  <si>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</si>
  <si>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</si>
  <si>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</si>
  <si>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</si>
  <si>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</si>
  <si>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</si>
  <si>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</si>
  <si>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</si>
  <si>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</si>
  <si>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</si>
  <si>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</si>
  <si>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</si>
  <si>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</si>
  <si>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</si>
  <si>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</si>
  <si>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</si>
  <si>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</si>
  <si>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</si>
  <si>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</si>
  <si>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</si>
  <si>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</si>
  <si>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</si>
  <si>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</si>
  <si>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</si>
  <si>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</si>
  <si>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</si>
  <si>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</si>
  <si>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</si>
  <si>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</si>
  <si>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</si>
  <si>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</si>
  <si>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</si>
  <si>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</si>
  <si>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</si>
  <si>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</si>
  <si>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</si>
  <si>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</si>
  <si>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</si>
  <si>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</si>
  <si>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</si>
  <si>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</si>
  <si>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</si>
  <si>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</si>
  <si>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</si>
  <si>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</si>
  <si>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</si>
  <si>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</si>
  <si>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</si>
  <si>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</si>
  <si>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</si>
  <si>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</si>
  <si>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</si>
  <si>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</si>
  <si>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</si>
  <si>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</si>
  <si>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</si>
  <si>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</si>
  <si>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</si>
  <si>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</si>
  <si>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</si>
  <si>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</si>
  <si>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</si>
  <si>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</si>
  <si>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</si>
  <si>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</si>
  <si>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</si>
  <si>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</si>
  <si>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</si>
  <si>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</si>
  <si>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</si>
  <si>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</si>
  <si>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</si>
  <si>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</si>
  <si>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</si>
  <si>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</si>
  <si>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</si>
  <si>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</si>
  <si>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</si>
  <si>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</si>
  <si>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</si>
  <si>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</si>
  <si>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</si>
  <si>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</si>
  <si>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</si>
  <si>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</si>
  <si>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</si>
  <si>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</si>
  <si>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</si>
  <si>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</si>
  <si>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</si>
  <si>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</si>
  <si>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</si>
  <si>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</si>
  <si>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</si>
  <si>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</si>
  <si>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</si>
  <si>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</si>
  <si>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</si>
  <si>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</si>
  <si>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</si>
  <si>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</si>
  <si>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</si>
  <si>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</si>
  <si>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</si>
  <si>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</si>
  <si>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</si>
  <si>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</si>
  <si>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</si>
  <si>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</si>
  <si>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</si>
  <si>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</si>
  <si>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</si>
  <si>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</si>
  <si>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</si>
  <si>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</si>
  <si>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</si>
  <si>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</si>
  <si>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</si>
  <si>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</si>
  <si>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</si>
  <si>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</si>
  <si>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</si>
  <si>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</si>
  <si>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</si>
  <si>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</si>
  <si>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</si>
  <si>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</si>
  <si>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</si>
  <si>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</si>
  <si>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</si>
  <si>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</si>
  <si>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</si>
  <si>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</si>
  <si>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</si>
  <si>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</si>
  <si>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</si>
  <si>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</si>
  <si>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</si>
  <si>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</si>
  <si>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</si>
  <si>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</si>
  <si>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</si>
  <si>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</si>
  <si>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</si>
  <si>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</si>
  <si>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</si>
  <si>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</si>
  <si>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</si>
  <si>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</si>
  <si>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</si>
  <si>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</si>
  <si>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</si>
  <si>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</si>
  <si>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</si>
  <si>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</si>
  <si>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</si>
  <si>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</si>
  <si>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</si>
  <si>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</si>
  <si>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</si>
  <si>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</si>
  <si>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</si>
  <si>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</si>
  <si>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</si>
  <si>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</si>
  <si>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</si>
  <si>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</si>
  <si>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</si>
  <si>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</si>
  <si>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</si>
  <si>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</si>
  <si>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</si>
  <si>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</si>
  <si>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</si>
  <si>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</si>
  <si>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</si>
  <si>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</si>
  <si>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</si>
  <si>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</si>
  <si>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</si>
  <si>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</si>
  <si>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</si>
  <si>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</si>
  <si>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</si>
  <si>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</si>
  <si>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</si>
  <si>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</si>
  <si>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</si>
  <si>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</si>
  <si>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</si>
  <si>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</si>
  <si>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</si>
  <si>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</si>
  <si>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</si>
  <si>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</si>
  <si>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</si>
  <si>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</si>
  <si>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</si>
  <si>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</si>
  <si>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</si>
  <si>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</si>
  <si>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</si>
  <si>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</si>
  <si>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</si>
  <si>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</si>
  <si>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</si>
  <si>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</si>
  <si>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</si>
  <si>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</si>
  <si>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</si>
  <si>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</si>
  <si>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</si>
  <si>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</si>
  <si>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</si>
  <si>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</si>
  <si>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</si>
  <si>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</si>
  <si>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</si>
  <si>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</si>
  <si>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</si>
  <si>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</si>
  <si>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</si>
  <si>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</si>
  <si>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</si>
  <si>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</si>
  <si>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</si>
  <si>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</si>
  <si>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</si>
  <si>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</si>
  <si>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</si>
  <si>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</si>
  <si>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</si>
  <si>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</si>
  <si>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</si>
  <si>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</si>
  <si>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</si>
  <si>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</si>
  <si>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</si>
  <si>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</si>
  <si>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</si>
  <si>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</si>
  <si>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</si>
  <si>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</si>
  <si>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</si>
  <si>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</si>
  <si>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</si>
  <si>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</si>
  <si>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</si>
  <si>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</si>
  <si>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</si>
  <si>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</si>
  <si>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</si>
  <si>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</si>
  <si>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</si>
  <si>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</si>
  <si>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</si>
  <si>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</si>
  <si>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</si>
  <si>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</si>
  <si>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</si>
  <si>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</si>
  <si>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</si>
  <si>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</si>
  <si>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</si>
  <si>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</si>
  <si>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</si>
  <si>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</si>
  <si>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</si>
  <si>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</si>
  <si>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</si>
  <si>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</si>
  <si>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</si>
  <si>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</si>
  <si>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</si>
  <si>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</si>
  <si>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</si>
  <si>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</si>
  <si>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</si>
  <si>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</si>
  <si>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</si>
  <si>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</si>
  <si>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</si>
  <si>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</si>
  <si>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</si>
  <si>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</si>
  <si>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</si>
  <si>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</si>
  <si>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</si>
  <si>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</si>
  <si>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</si>
  <si>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</si>
  <si>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</si>
  <si>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</si>
  <si>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</si>
  <si>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</si>
  <si>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</si>
  <si>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</si>
  <si>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</si>
  <si>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</si>
  <si>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</si>
  <si>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</si>
  <si>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</si>
  <si>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</si>
  <si>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</si>
  <si>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</si>
  <si>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</si>
  <si>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</si>
  <si>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</si>
  <si>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</si>
  <si>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</si>
  <si>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</si>
  <si>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</si>
  <si>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</si>
  <si>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</si>
  <si>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</si>
  <si>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</si>
  <si>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</si>
  <si>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</si>
  <si>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</si>
  <si>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</si>
  <si>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</si>
  <si>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</si>
  <si>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</si>
  <si>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</si>
  <si>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</si>
  <si>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</si>
  <si>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</si>
  <si>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</si>
  <si>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</si>
  <si>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</si>
  <si>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</si>
  <si>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</si>
  <si>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</si>
  <si>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</si>
  <si>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</si>
  <si>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</si>
  <si>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</si>
  <si>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</si>
  <si>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</si>
  <si>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</si>
  <si>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</si>
  <si>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</si>
  <si>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</si>
  <si>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</si>
  <si>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</si>
  <si>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</si>
  <si>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</si>
  <si>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</si>
  <si>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</si>
  <si>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</si>
  <si>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</si>
  <si>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</si>
  <si>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</si>
  <si>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</si>
  <si>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</si>
  <si>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</si>
  <si>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</si>
  <si>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</si>
  <si>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</si>
  <si>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</si>
  <si>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</si>
  <si>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</si>
  <si>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</si>
  <si>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</si>
  <si>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</si>
  <si>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</si>
  <si>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</si>
  <si>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</si>
  <si>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</si>
  <si>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</si>
  <si>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</si>
  <si>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</si>
  <si>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</si>
  <si>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</si>
  <si>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</si>
  <si>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</si>
  <si>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</si>
  <si>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</si>
  <si>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</si>
  <si>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</si>
  <si>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</si>
  <si>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</si>
  <si>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</si>
  <si>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</si>
  <si>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</si>
  <si>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</si>
  <si>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</si>
  <si>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</si>
  <si>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</si>
  <si>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</si>
  <si>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</si>
  <si>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</si>
  <si>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</si>
  <si>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</si>
  <si>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</si>
  <si>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</si>
  <si>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</si>
  <si>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</si>
  <si>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</si>
  <si>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</si>
  <si>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</si>
  <si>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</si>
  <si>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</si>
  <si>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</si>
  <si>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</si>
  <si>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</si>
  <si>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</si>
  <si>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</si>
  <si>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</si>
  <si>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</si>
  <si>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</si>
  <si>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</si>
  <si>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</si>
  <si>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</si>
  <si>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</si>
  <si>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</si>
  <si>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</si>
  <si>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</si>
  <si>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</si>
  <si>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</si>
  <si>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</si>
  <si>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</si>
  <si>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</si>
  <si>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</si>
  <si>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</si>
  <si>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</si>
  <si>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</si>
  <si>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</si>
  <si>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</si>
  <si>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</si>
  <si>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</si>
  <si>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</si>
  <si>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</si>
  <si>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</si>
  <si>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</si>
  <si>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</si>
  <si>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</si>
  <si>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</si>
  <si>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</si>
  <si>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</si>
  <si>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</si>
  <si>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</si>
  <si>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</si>
  <si>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</si>
  <si>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</si>
  <si>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</si>
  <si>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</si>
  <si>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</si>
  <si>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</si>
  <si>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</si>
  <si>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</si>
  <si>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</si>
  <si>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</si>
  <si>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</si>
  <si>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</si>
  <si>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</si>
  <si>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</si>
  <si>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</si>
  <si>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</si>
  <si>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</si>
  <si>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</si>
  <si>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</si>
  <si>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</si>
  <si>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</si>
  <si>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</si>
  <si>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</si>
  <si>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</si>
  <si>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</si>
  <si>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</si>
  <si>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</si>
  <si>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</si>
  <si>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</si>
  <si>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</si>
  <si>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</si>
  <si>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</si>
  <si>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</si>
  <si>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</si>
  <si>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</si>
  <si>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</si>
  <si>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</si>
  <si>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</si>
  <si>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</si>
  <si>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</si>
  <si>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</si>
  <si>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</si>
  <si>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</si>
  <si>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</si>
  <si>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</si>
  <si>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</si>
  <si>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</si>
  <si>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</si>
  <si>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</si>
  <si>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</si>
  <si>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</si>
  <si>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</si>
  <si>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</si>
  <si>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</si>
  <si>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</si>
  <si>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</si>
  <si>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</si>
  <si>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</si>
  <si>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</si>
  <si>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</si>
  <si>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</si>
  <si>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</si>
  <si>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</si>
  <si>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</si>
  <si>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</si>
  <si>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</si>
  <si>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</si>
  <si>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</si>
  <si>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</si>
  <si>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</si>
  <si>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</si>
  <si>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</si>
  <si>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</si>
  <si>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</si>
  <si>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</si>
  <si>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</si>
  <si>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</si>
  <si>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</si>
  <si>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</si>
  <si>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</si>
  <si>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</si>
  <si>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</si>
  <si>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</si>
  <si>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</si>
  <si>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</si>
  <si>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</si>
  <si>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</si>
  <si>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</si>
  <si>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</si>
  <si>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</si>
  <si>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</si>
  <si>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</si>
  <si>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</si>
  <si>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</si>
  <si>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</si>
  <si>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</si>
  <si>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</si>
  <si>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</si>
  <si>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</si>
  <si>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</si>
  <si>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</si>
  <si>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</si>
  <si>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</si>
  <si>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</si>
  <si>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</si>
  <si>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</si>
  <si>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</si>
  <si>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</si>
  <si>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</si>
  <si>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</si>
  <si>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</si>
  <si>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</si>
  <si>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</si>
  <si>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</si>
  <si>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</si>
  <si>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</si>
  <si>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</si>
  <si>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</si>
  <si>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</si>
  <si>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</si>
  <si>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</si>
  <si>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</si>
  <si>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</si>
  <si>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</si>
  <si>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</si>
  <si>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</si>
  <si>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</si>
  <si>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</si>
  <si>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</si>
  <si>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</si>
  <si>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</si>
  <si>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</si>
  <si>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</si>
  <si>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</si>
  <si>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</si>
  <si>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</si>
  <si>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</si>
  <si>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</si>
  <si>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</si>
  <si>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</si>
  <si>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</si>
  <si>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</si>
  <si>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</si>
  <si>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</si>
  <si>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</si>
  <si>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</si>
  <si>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</si>
  <si>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</si>
  <si>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</si>
  <si>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</si>
  <si>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</si>
  <si>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</si>
  <si>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</si>
  <si>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</si>
  <si>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</si>
  <si>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</si>
  <si>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</si>
  <si>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</si>
  <si>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</si>
  <si>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</si>
  <si>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</si>
  <si>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</si>
  <si>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</si>
  <si>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</si>
  <si>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</si>
  <si>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</si>
  <si>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</si>
  <si>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</si>
  <si>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</si>
  <si>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</si>
  <si>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</si>
  <si>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</si>
  <si>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</si>
  <si>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</si>
  <si>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</si>
  <si>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</si>
  <si>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</si>
  <si>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</si>
  <si>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</si>
  <si>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</si>
  <si>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</si>
  <si>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</si>
  <si>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</si>
  <si>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</si>
  <si>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</si>
  <si>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</si>
  <si>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</si>
  <si>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</si>
  <si>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</si>
  <si>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</si>
  <si>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</si>
  <si>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</si>
  <si>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</si>
  <si>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</si>
  <si>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</si>
  <si>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</si>
  <si>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</si>
  <si>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</si>
  <si>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</si>
  <si>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</si>
  <si>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</si>
  <si>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</si>
  <si>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</si>
  <si>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</si>
  <si>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</si>
  <si>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</si>
  <si>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</si>
  <si>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</si>
  <si>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</si>
  <si>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</si>
  <si>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</si>
  <si>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</si>
  <si>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</si>
  <si>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</si>
  <si>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</si>
  <si>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</si>
  <si>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</si>
  <si>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</si>
  <si>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</si>
  <si>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</si>
  <si>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</si>
  <si>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</si>
  <si>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</si>
  <si>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</si>
  <si>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</si>
  <si>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</si>
  <si>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</si>
  <si>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</si>
  <si>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</si>
  <si>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</si>
  <si>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</si>
  <si>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</si>
  <si>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</si>
  <si>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</si>
  <si>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</si>
  <si>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</si>
  <si>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</si>
  <si>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</si>
  <si>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</si>
  <si>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</si>
  <si>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</si>
  <si>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</si>
  <si>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</si>
  <si>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</si>
  <si>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</si>
  <si>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</si>
  <si>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</si>
  <si>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</si>
  <si>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</si>
  <si>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</si>
  <si>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</si>
  <si>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</si>
  <si>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</si>
  <si>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</si>
  <si>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</si>
  <si>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</si>
  <si>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</si>
  <si>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</si>
  <si>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</si>
  <si>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</si>
  <si>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</si>
  <si>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</si>
  <si>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</si>
  <si>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</si>
  <si>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</si>
  <si>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</si>
  <si>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</si>
  <si>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</si>
  <si>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</si>
  <si>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</si>
  <si>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</si>
  <si>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</si>
  <si>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</si>
  <si>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</si>
  <si>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</si>
  <si>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</si>
  <si>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</si>
  <si>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</si>
  <si>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</si>
  <si>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</si>
  <si>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</si>
  <si>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</si>
  <si>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</si>
  <si>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</si>
  <si>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</si>
  <si>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</si>
  <si>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</si>
  <si>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</si>
  <si>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</si>
  <si>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</si>
  <si>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</si>
  <si>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</si>
  <si>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</si>
  <si>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</si>
  <si>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</si>
  <si>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</si>
  <si>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</si>
  <si>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</si>
  <si>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</si>
  <si>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</si>
  <si>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</si>
  <si>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</si>
  <si>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</si>
  <si>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</si>
  <si>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</si>
  <si>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</si>
  <si>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</si>
  <si>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</si>
  <si>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</si>
  <si>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</si>
  <si>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</si>
  <si>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</si>
  <si>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</si>
  <si>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</si>
  <si>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</si>
  <si>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</si>
  <si>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</si>
  <si>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</si>
  <si>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</si>
  <si>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</si>
  <si>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</si>
  <si>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</si>
  <si>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</si>
  <si>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</si>
  <si>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</si>
  <si>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</si>
  <si>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</si>
  <si>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</si>
  <si>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</si>
  <si>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</si>
  <si>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</si>
  <si>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</si>
  <si>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</si>
  <si>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</si>
  <si>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</si>
  <si>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</si>
  <si>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</si>
  <si>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</si>
  <si>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</si>
  <si>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</si>
  <si>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</si>
  <si>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</si>
  <si>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</si>
  <si>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</si>
  <si>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</si>
  <si>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</si>
  <si>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</si>
  <si>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</si>
  <si>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</si>
  <si>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</si>
  <si>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</si>
  <si>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</si>
  <si>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</si>
  <si>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</si>
  <si>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</si>
  <si>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</si>
  <si>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</si>
  <si>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</si>
  <si>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</si>
  <si>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</si>
  <si>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</si>
  <si>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</si>
  <si>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</si>
  <si>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</si>
  <si>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</si>
  <si>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</si>
  <si>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</si>
  <si>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</si>
  <si>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</si>
  <si>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</si>
  <si>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</si>
  <si>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</si>
  <si>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</si>
  <si>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</si>
  <si>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</si>
  <si>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</si>
  <si>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</si>
  <si>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</si>
  <si>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</si>
  <si>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</si>
  <si>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</si>
  <si>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</si>
  <si>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</si>
  <si>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</si>
  <si>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</si>
  <si>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</si>
  <si>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</si>
  <si>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</si>
  <si>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</si>
  <si>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</si>
  <si>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</si>
  <si>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</si>
  <si>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</si>
  <si>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</si>
  <si>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</si>
  <si>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</si>
  <si>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</si>
  <si>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</si>
  <si>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</si>
  <si>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</si>
  <si>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</si>
  <si>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</si>
  <si>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</si>
  <si>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</si>
  <si>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</si>
  <si>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</si>
  <si>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</si>
  <si>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</si>
  <si>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</si>
  <si>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</si>
  <si>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</si>
  <si>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</si>
  <si>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</si>
  <si>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</si>
  <si>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</si>
  <si>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</si>
  <si>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</si>
  <si>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</si>
  <si>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</si>
  <si>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</si>
  <si>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</si>
  <si>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</si>
  <si>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</si>
  <si>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</si>
  <si>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</si>
  <si>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</si>
  <si>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</si>
  <si>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</si>
  <si>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</si>
  <si>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</si>
  <si>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</si>
  <si>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</si>
  <si>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</si>
  <si>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</si>
  <si>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</si>
  <si>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</si>
  <si>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</si>
  <si>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</si>
  <si>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</si>
  <si>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</si>
  <si>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</si>
  <si>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</si>
  <si>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</si>
  <si>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</si>
  <si>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</si>
  <si>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</si>
  <si>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</si>
  <si>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</si>
  <si>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</si>
  <si>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</si>
  <si>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</si>
  <si>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</si>
  <si>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</si>
  <si>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</si>
  <si>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</si>
  <si>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</si>
  <si>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</si>
  <si>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</si>
  <si>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</si>
  <si>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</si>
  <si>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</si>
  <si>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</si>
  <si>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</si>
  <si>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</si>
  <si>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</si>
  <si>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</si>
  <si>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</si>
  <si>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</si>
  <si>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</si>
  <si>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</si>
  <si>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</si>
  <si>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</si>
  <si>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</si>
  <si>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</si>
  <si>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</si>
  <si>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</si>
  <si>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</si>
  <si>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</si>
  <si>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</si>
  <si>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</si>
  <si>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</si>
  <si>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</si>
  <si>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</si>
  <si>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</si>
  <si>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</si>
  <si>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</si>
  <si>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</si>
  <si>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</si>
  <si>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</si>
  <si>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</si>
  <si>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</si>
  <si>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</si>
  <si>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</si>
  <si>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</si>
  <si>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</si>
  <si>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</si>
  <si>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</si>
  <si>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</si>
  <si>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</si>
  <si>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</si>
  <si>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</si>
  <si>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</si>
  <si>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</si>
  <si>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</si>
  <si>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</si>
  <si>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</si>
  <si>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</si>
  <si>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</si>
  <si>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</si>
  <si>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</si>
  <si>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</si>
  <si>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</si>
  <si>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</si>
  <si>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</si>
  <si>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</si>
  <si>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</si>
  <si>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</si>
  <si>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</si>
  <si>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</si>
  <si>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</si>
  <si>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</si>
  <si>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</si>
  <si>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</si>
  <si>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</si>
  <si>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</si>
  <si>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</si>
  <si>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</si>
  <si>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</si>
  <si>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</si>
  <si>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</si>
  <si>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</si>
  <si>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</si>
  <si>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</si>
  <si>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</si>
  <si>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</si>
  <si>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</si>
  <si>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</si>
  <si>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</si>
  <si>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</si>
  <si>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</si>
  <si>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</si>
  <si>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</si>
  <si>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</si>
  <si>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</si>
  <si>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</si>
  <si>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</si>
  <si>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</si>
  <si>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</si>
  <si>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</si>
  <si>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</si>
  <si>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</si>
  <si>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</si>
  <si>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</si>
  <si>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</si>
  <si>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</si>
  <si>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</si>
  <si>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</si>
  <si>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</si>
  <si>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</si>
  <si>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</si>
  <si>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</si>
  <si>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</si>
  <si>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</si>
  <si>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</si>
  <si>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</si>
  <si>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</si>
  <si>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</si>
  <si>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</si>
  <si>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</si>
  <si>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</si>
  <si>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</si>
  <si>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</si>
  <si>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</si>
  <si>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</si>
  <si>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</si>
  <si>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</si>
  <si>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</si>
  <si>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</si>
  <si>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</si>
  <si>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</si>
  <si>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</si>
  <si>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</si>
  <si>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</si>
  <si>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</si>
  <si>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</si>
  <si>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</si>
  <si>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</si>
  <si>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</si>
  <si>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</si>
  <si>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</si>
  <si>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</si>
  <si>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</si>
  <si>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</si>
  <si>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</si>
  <si>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</si>
  <si>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</si>
  <si>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</si>
  <si>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</si>
  <si>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</si>
  <si>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</si>
  <si>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</si>
  <si>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</si>
  <si>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</si>
  <si>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</si>
  <si>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</si>
  <si>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</si>
  <si>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</si>
  <si>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</si>
  <si>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</si>
  <si>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</si>
  <si>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</si>
  <si>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</si>
  <si>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</si>
  <si>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</si>
  <si>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</si>
  <si>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</si>
  <si>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</si>
  <si>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</si>
  <si>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</si>
  <si>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</si>
  <si>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</si>
  <si>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</si>
  <si>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</si>
  <si>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</si>
  <si>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</si>
  <si>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</si>
  <si>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</si>
  <si>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</si>
  <si>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</si>
  <si>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</si>
  <si>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</si>
  <si>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</si>
  <si>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</si>
  <si>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</si>
  <si>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</si>
  <si>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</si>
  <si>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</si>
  <si>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</si>
  <si>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</si>
  <si>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</si>
  <si>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</si>
  <si>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</si>
  <si>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</si>
  <si>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</si>
  <si>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</si>
  <si>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</si>
  <si>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</si>
  <si>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</si>
  <si>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</si>
  <si>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</si>
  <si>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</si>
  <si>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</si>
  <si>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</si>
  <si>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</si>
  <si>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</si>
  <si>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</si>
  <si>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</si>
  <si>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</si>
  <si>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</si>
  <si>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</si>
  <si>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</si>
  <si>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</si>
  <si>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</si>
  <si>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</si>
  <si>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</si>
  <si>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</si>
  <si>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</si>
  <si>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</si>
  <si>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</si>
  <si>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</si>
  <si>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</si>
  <si>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</si>
  <si>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</si>
  <si>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</si>
  <si>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</si>
  <si>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</si>
  <si>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</si>
  <si>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</si>
  <si>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</si>
  <si>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</si>
  <si>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</si>
  <si>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</si>
  <si>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05113010011016</t>
  </si>
  <si>
    <t>15015RESCR231402016</t>
  </si>
  <si>
    <t>16SM000F</t>
  </si>
  <si>
    <t>06141505861161</t>
  </si>
  <si>
    <t>LEONARDO SALOMON MELENDEZ RODRIGUEZ</t>
  </si>
  <si>
    <t>INDUSTRIAS GAMEZ, S.A. DE C.V.</t>
  </si>
  <si>
    <t>06142212181014</t>
  </si>
  <si>
    <t>VIDRIOS Y SERVICIOS, S.A. DE C.V.</t>
  </si>
  <si>
    <t>06141612171046</t>
  </si>
  <si>
    <t>PINEDA INVERSIONES S.A. DE C.V.</t>
  </si>
  <si>
    <t>06140802211056</t>
  </si>
  <si>
    <t>LUBRICANTES Y ACCESORIOS PARA AUTOMOVILES, S.A. DE C.V.</t>
  </si>
  <si>
    <t>05031610151010</t>
  </si>
  <si>
    <t>GRUPO DUARTE LOPEZ S.A. DE C.V.</t>
  </si>
  <si>
    <t>06141407201064</t>
  </si>
  <si>
    <t>EXPLORER THE TRAVEL STORE, S.A. DE C.V.</t>
  </si>
  <si>
    <t>06142612701238</t>
  </si>
  <si>
    <t>ANA ARACELY REYES DE RIVAS</t>
  </si>
  <si>
    <t>12172906071011</t>
  </si>
  <si>
    <t>CORPORACION DE INVERSIONES TURISTICAS, S.A. DE C.V.</t>
  </si>
  <si>
    <t>06142505171080</t>
  </si>
  <si>
    <t xml:space="preserve">ANDRASAL SA DE CV </t>
  </si>
  <si>
    <t>MEDICALFE, S.A. DE C.V.</t>
  </si>
  <si>
    <t>06190502781028</t>
  </si>
  <si>
    <t>EDWIN ESTUARDO TORRES UMAÑA</t>
  </si>
  <si>
    <t>20/10/2023</t>
  </si>
  <si>
    <t>06140904221030</t>
  </si>
  <si>
    <t>SHADDAI AUTOPARTS, S.A. DE C.V.</t>
  </si>
  <si>
    <t>23/10/2023</t>
  </si>
  <si>
    <t>06140207081033</t>
  </si>
  <si>
    <t>POWER AUPPLY, S.A. DE C.V.</t>
  </si>
  <si>
    <t>06141809231059</t>
  </si>
  <si>
    <t>ORANTES PINEDA LOGISTIC, S.A.DE C.V.</t>
  </si>
  <si>
    <t>27/10/2023</t>
  </si>
  <si>
    <t>06142807201051</t>
  </si>
  <si>
    <t>GUZMAN AUTOPARTS, S.A. DE C.V.</t>
  </si>
  <si>
    <t>06142712771020</t>
  </si>
  <si>
    <t>REYNALDO ERNESTO GUADRON TORRES</t>
  </si>
  <si>
    <t>05112507891021</t>
  </si>
  <si>
    <t>AUTODO S.A. DE C.V.</t>
  </si>
  <si>
    <t>23DS000E</t>
  </si>
  <si>
    <t>17953</t>
  </si>
  <si>
    <t>06141104111054</t>
  </si>
  <si>
    <t>GRUPO A IMPORTS SA DE CV</t>
  </si>
  <si>
    <t>06141211901203</t>
  </si>
  <si>
    <t>ROBERTO ALEXANDER HERRERA PLEITEZ</t>
  </si>
  <si>
    <t>DOCTORES NO PAGAN</t>
  </si>
  <si>
    <t>01/01/2024</t>
  </si>
  <si>
    <t>01/02/2024</t>
  </si>
  <si>
    <t>20/01/2024</t>
  </si>
  <si>
    <t>21/01/2024</t>
  </si>
  <si>
    <t>17/01/2024</t>
  </si>
  <si>
    <t>22/01/2024</t>
  </si>
  <si>
    <t>28/01/2024</t>
  </si>
  <si>
    <t>26/01/2024</t>
  </si>
  <si>
    <t>08/01/2024</t>
  </si>
  <si>
    <t>13/01/2024</t>
  </si>
  <si>
    <t>29/01/2024</t>
  </si>
  <si>
    <t>24/01/2024</t>
  </si>
  <si>
    <t>03/12/2023</t>
  </si>
  <si>
    <t>15/12/2023</t>
  </si>
  <si>
    <t>24/12/2023</t>
  </si>
  <si>
    <t>22/12/2023</t>
  </si>
  <si>
    <t>17/10/2023</t>
  </si>
  <si>
    <t>07/12/2023</t>
  </si>
  <si>
    <t>03/01/2024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</si>
</sst>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0" fontId="11" fillId="7" borderId="6" xfId="0" quotePrefix="1" applyFont="1" applyFill="1" applyBorder="1" applyAlignment="1">
      <alignment horizontal="center"/>
    </xf>
    <xf numFmtId="0" fontId="14" fillId="0" borderId="0" xfId="0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0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25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3" dataCellStyle="Moneda"/>
    <tableColumn id="9" xr3:uid="{00000000-0010-0000-0000-000009000000}" name="I. EXENTAS" dataDxfId="112" dataCellStyle="Moneda"/>
    <tableColumn id="10" xr3:uid="{00000000-0010-0000-0000-00000A000000}" name="IMPOR EX" dataDxfId="111" dataCellStyle="Moneda"/>
    <tableColumn id="11" xr3:uid="{00000000-0010-0000-0000-00000B000000}" name="C. GRAVADA" dataDxfId="110" dataCellStyle="Moneda"/>
    <tableColumn id="12" xr3:uid="{00000000-0010-0000-0000-00000C000000}" name="INTER GRAVA" dataDxfId="109" dataCellStyle="Moneda"/>
    <tableColumn id="13" xr3:uid="{00000000-0010-0000-0000-00000D000000}" name="IMPOR BIENES" dataDxfId="108" dataCellStyle="Moneda"/>
    <tableColumn id="14" xr3:uid="{00000000-0010-0000-0000-00000E000000}" name="IMPOR SERV" dataDxfId="107" dataCellStyle="Moneda"/>
    <tableColumn id="15" xr3:uid="{00000000-0010-0000-0000-00000F000000}" name="IVA" dataDxfId="106" dataCellStyle="Moneda"/>
    <tableColumn id="16" xr3:uid="{00000000-0010-0000-0000-000010000000}" name="TOTAL C." dataDxfId="105" dataCellStyle="Moneda"/>
    <tableColumn id="20" xr3:uid="{00000000-0010-0000-0000-000014000000}" name="DUI" dataDxfId="104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4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1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00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7" totalsRowShown="0" dataDxfId="99" dataCellStyle="Moneda">
  <tableColumns count="22">
    <tableColumn id="1" xr3:uid="{00000000-0010-0000-0200-000001000000}" name="MES"/>
    <tableColumn id="2" xr3:uid="{00000000-0010-0000-0200-000002000000}" name="FECHA" dataDxfId="98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 dataDxfId="97"/>
    <tableColumn id="8" xr3:uid="{00000000-0010-0000-0200-000008000000}" name="FINAL" dataDxfId="96"/>
    <tableColumn id="9" xr3:uid="{00000000-0010-0000-0200-000009000000}" name="CORRELTIVO2" dataDxfId="95"/>
    <tableColumn id="10" xr3:uid="{00000000-0010-0000-0200-00000A000000}" name="FINAL3" dataDxfId="94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83" headerRowBorderDxfId="82" tableBorderDxfId="81">
  <autoFilter ref="A1:J3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445" totalsRowShown="0">
  <autoFilter ref="A1:B4445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8491</v>
      </c>
      <c r="XFD3" t="s">
        <v>8491</v>
      </c>
    </row>
    <row r="4" spans="2:6 16384:16384" x14ac:dyDescent="0.25">
      <c r="B4" s="23" t="s">
        <v>2</v>
      </c>
      <c r="D4" s="45" t="s">
        <v>9120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26"/>
      <c r="XFD7" t="s">
        <v>8490</v>
      </c>
    </row>
    <row r="8" spans="2:6 16384:16384" x14ac:dyDescent="0.25">
      <c r="B8" s="23" t="s">
        <v>6</v>
      </c>
      <c r="D8" s="43" t="s">
        <v>3436</v>
      </c>
      <c r="XFD8" t="s">
        <v>8489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TELEMOVIL EL SALVADOR , SOCIEDAD ANONIMA DE CAPITAL VARIABLE</v>
      </c>
      <c r="XFD9" t="s">
        <v>9019</v>
      </c>
    </row>
    <row r="10" spans="2:6 16384:16384" x14ac:dyDescent="0.25">
      <c r="B10" s="23" t="s">
        <v>7</v>
      </c>
      <c r="D10" s="104">
        <v>0</v>
      </c>
      <c r="F10" s="2"/>
      <c r="XFD10" t="s">
        <v>9020</v>
      </c>
    </row>
    <row r="11" spans="2:6 16384:16384" hidden="1" x14ac:dyDescent="0.25">
      <c r="B11" s="23" t="s">
        <v>8</v>
      </c>
      <c r="D11" s="104">
        <v>0</v>
      </c>
      <c r="F11" s="2"/>
      <c r="XFD11" t="s">
        <v>9021</v>
      </c>
    </row>
    <row r="12" spans="2:6 16384:16384" hidden="1" x14ac:dyDescent="0.25">
      <c r="B12" s="23" t="s">
        <v>9</v>
      </c>
      <c r="D12" s="104">
        <v>0</v>
      </c>
      <c r="F12" s="2"/>
      <c r="XFD12" t="s">
        <v>9022</v>
      </c>
    </row>
    <row r="13" spans="2:6 16384:16384" x14ac:dyDescent="0.25">
      <c r="B13" s="23" t="s">
        <v>10</v>
      </c>
      <c r="D13" s="105"/>
      <c r="F13" s="15"/>
      <c r="XFD13" t="s">
        <v>9023</v>
      </c>
    </row>
    <row r="14" spans="2:6 16384:16384" x14ac:dyDescent="0.25">
      <c r="B14" s="23" t="s">
        <v>11</v>
      </c>
      <c r="D14" s="104">
        <v>0</v>
      </c>
      <c r="F14" s="2"/>
      <c r="XFD14" t="s">
        <v>9024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106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19" priority="1"/>
    <cfRule type="duplicateValues" dxfId="11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260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t="s">
        <v>9120</v>
      </c>
      <c r="C3" t="s">
        <v>7706</v>
      </c>
      <c r="D3" t="s">
        <v>0</v>
      </c>
      <c r="E3">
        <v>32231813</v>
      </c>
      <c r="F3" t="s">
        <v>3436</v>
      </c>
      <c r="G3" t="s">
        <v>3437</v>
      </c>
      <c r="H3" s="2">
        <v>0</v>
      </c>
      <c r="I3" s="2">
        <v>0</v>
      </c>
      <c r="J3" s="2">
        <v>0</v>
      </c>
      <c r="K3" s="15">
        <v>21.18</v>
      </c>
      <c r="L3" s="2">
        <v>0</v>
      </c>
      <c r="M3" s="2">
        <v>0</v>
      </c>
      <c r="N3" s="2">
        <v>0</v>
      </c>
      <c r="O3" s="2">
        <v>2.7534000000000001</v>
      </c>
      <c r="P3" s="2">
        <v>23.933399999999999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s="125" t="s">
        <v>9114</v>
      </c>
      <c r="C4" t="s">
        <v>7706</v>
      </c>
      <c r="D4" t="s">
        <v>0</v>
      </c>
      <c r="E4">
        <v>32217758</v>
      </c>
      <c r="F4" t="s">
        <v>3436</v>
      </c>
      <c r="G4" t="s">
        <v>3437</v>
      </c>
      <c r="H4" s="2">
        <v>0</v>
      </c>
      <c r="I4" s="2">
        <v>0</v>
      </c>
      <c r="J4" s="2">
        <v>0</v>
      </c>
      <c r="K4" s="15">
        <v>21.18</v>
      </c>
      <c r="L4" s="2">
        <v>0</v>
      </c>
      <c r="M4" s="2">
        <v>0</v>
      </c>
      <c r="N4" s="2">
        <v>0</v>
      </c>
      <c r="O4" s="2">
        <v>2.7534000000000001</v>
      </c>
      <c r="P4" s="2">
        <v>23.933399999999999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s="125" t="s">
        <v>9083</v>
      </c>
      <c r="C5" t="s">
        <v>7706</v>
      </c>
      <c r="D5" t="s">
        <v>0</v>
      </c>
      <c r="E5">
        <v>3797</v>
      </c>
      <c r="F5" t="s">
        <v>9084</v>
      </c>
      <c r="G5" t="s">
        <v>9085</v>
      </c>
      <c r="H5" s="2">
        <v>0</v>
      </c>
      <c r="I5" s="2">
        <v>0</v>
      </c>
      <c r="J5" s="2">
        <v>0</v>
      </c>
      <c r="K5" s="15">
        <v>61.3</v>
      </c>
      <c r="L5" s="2">
        <v>0</v>
      </c>
      <c r="M5" s="2">
        <v>0</v>
      </c>
      <c r="N5" s="2">
        <v>0</v>
      </c>
      <c r="O5" s="2">
        <v>7.9690000000000003</v>
      </c>
      <c r="P5" s="2">
        <v>69.268999999999991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9088</v>
      </c>
      <c r="C6" t="s">
        <v>7706</v>
      </c>
      <c r="D6" t="s">
        <v>0</v>
      </c>
      <c r="E6">
        <v>3981</v>
      </c>
      <c r="F6" t="s">
        <v>3892</v>
      </c>
      <c r="G6" t="s">
        <v>3893</v>
      </c>
      <c r="H6" s="2">
        <v>0</v>
      </c>
      <c r="I6" s="2">
        <v>0</v>
      </c>
      <c r="J6" s="2">
        <v>0</v>
      </c>
      <c r="K6" s="15">
        <v>20.69</v>
      </c>
      <c r="L6" s="2">
        <v>0</v>
      </c>
      <c r="M6" s="2">
        <v>0</v>
      </c>
      <c r="N6" s="2">
        <v>0</v>
      </c>
      <c r="O6" s="2">
        <v>2.6897000000000002</v>
      </c>
      <c r="P6" s="2">
        <v>23.3797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8491</v>
      </c>
      <c r="B7" s="125" t="s">
        <v>9115</v>
      </c>
      <c r="C7" t="s">
        <v>7706</v>
      </c>
      <c r="D7" t="s">
        <v>0</v>
      </c>
      <c r="E7">
        <v>1615</v>
      </c>
      <c r="F7" t="s">
        <v>9061</v>
      </c>
      <c r="G7" t="s">
        <v>9062</v>
      </c>
      <c r="H7" s="2">
        <v>0</v>
      </c>
      <c r="I7" s="2">
        <v>0</v>
      </c>
      <c r="J7" s="2">
        <v>0</v>
      </c>
      <c r="K7" s="15">
        <v>66.37</v>
      </c>
      <c r="L7" s="2">
        <v>0</v>
      </c>
      <c r="M7" s="2">
        <v>0</v>
      </c>
      <c r="N7" s="2">
        <v>0</v>
      </c>
      <c r="O7" s="2">
        <v>8.6281000000000017</v>
      </c>
      <c r="P7" s="2">
        <v>74.998100000000008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8491</v>
      </c>
      <c r="B8" t="s">
        <v>9113</v>
      </c>
      <c r="C8" t="s">
        <v>7706</v>
      </c>
      <c r="D8" t="s">
        <v>0</v>
      </c>
      <c r="E8">
        <v>4205148</v>
      </c>
      <c r="F8" t="s">
        <v>1506</v>
      </c>
      <c r="G8" t="s">
        <v>1507</v>
      </c>
      <c r="H8" s="2">
        <v>0</v>
      </c>
      <c r="I8" s="2">
        <v>0</v>
      </c>
      <c r="J8" s="2">
        <v>0</v>
      </c>
      <c r="K8" s="15">
        <v>19.47</v>
      </c>
      <c r="L8" s="2">
        <v>0</v>
      </c>
      <c r="M8" s="2">
        <v>0</v>
      </c>
      <c r="N8" s="2">
        <v>0</v>
      </c>
      <c r="O8" s="2">
        <v>2.5310999999999999</v>
      </c>
      <c r="P8" s="2">
        <v>22.001099999999997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8491</v>
      </c>
      <c r="B9" t="s">
        <v>9112</v>
      </c>
      <c r="C9" t="s">
        <v>7706</v>
      </c>
      <c r="D9" t="s">
        <v>0</v>
      </c>
      <c r="E9">
        <v>1907</v>
      </c>
      <c r="F9" t="s">
        <v>262</v>
      </c>
      <c r="G9" t="s">
        <v>263</v>
      </c>
      <c r="H9" s="2">
        <v>0</v>
      </c>
      <c r="I9" s="2">
        <v>0</v>
      </c>
      <c r="J9" s="2">
        <v>0</v>
      </c>
      <c r="K9" s="15">
        <v>22.12</v>
      </c>
      <c r="L9" s="2">
        <v>0</v>
      </c>
      <c r="M9" s="2">
        <v>0</v>
      </c>
      <c r="N9" s="2">
        <v>0</v>
      </c>
      <c r="O9" s="2">
        <v>2.8756000000000004</v>
      </c>
      <c r="P9" s="2">
        <v>24.995600000000003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8491</v>
      </c>
      <c r="B10" s="125" t="s">
        <v>9116</v>
      </c>
      <c r="C10" t="s">
        <v>7706</v>
      </c>
      <c r="D10" t="s">
        <v>0</v>
      </c>
      <c r="E10">
        <v>4183882</v>
      </c>
      <c r="F10" t="s">
        <v>1506</v>
      </c>
      <c r="G10" t="s">
        <v>1507</v>
      </c>
      <c r="H10" s="2">
        <v>0</v>
      </c>
      <c r="I10" s="2">
        <v>0</v>
      </c>
      <c r="J10" s="2">
        <v>0</v>
      </c>
      <c r="K10" s="15">
        <v>19.47</v>
      </c>
      <c r="L10" s="2">
        <v>0</v>
      </c>
      <c r="M10" s="2">
        <v>0</v>
      </c>
      <c r="N10" s="2">
        <v>0</v>
      </c>
      <c r="O10" s="2">
        <v>2.5310999999999999</v>
      </c>
      <c r="P10" s="2">
        <v>22.001099999999997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8491</v>
      </c>
      <c r="B11" t="s">
        <v>9111</v>
      </c>
      <c r="C11" t="s">
        <v>7706</v>
      </c>
      <c r="D11" t="s">
        <v>0</v>
      </c>
      <c r="E11">
        <v>11629859</v>
      </c>
      <c r="F11" t="s">
        <v>39</v>
      </c>
      <c r="G11" t="s">
        <v>1419</v>
      </c>
      <c r="H11" s="2">
        <v>2.74</v>
      </c>
      <c r="I11" s="2">
        <v>0</v>
      </c>
      <c r="J11" s="2">
        <v>0</v>
      </c>
      <c r="K11" s="15">
        <v>27.66</v>
      </c>
      <c r="L11" s="2">
        <v>0</v>
      </c>
      <c r="M11" s="2">
        <v>0</v>
      </c>
      <c r="N11" s="2">
        <v>0</v>
      </c>
      <c r="O11" s="2">
        <v>3.5958000000000001</v>
      </c>
      <c r="P11" s="2">
        <v>33.995799999999996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8491</v>
      </c>
      <c r="B12" t="s">
        <v>9110</v>
      </c>
      <c r="C12" t="s">
        <v>7706</v>
      </c>
      <c r="D12" t="s">
        <v>0</v>
      </c>
      <c r="E12">
        <v>28267</v>
      </c>
      <c r="F12" t="s">
        <v>1403</v>
      </c>
      <c r="G12" t="s">
        <v>1404</v>
      </c>
      <c r="H12" s="2">
        <v>3</v>
      </c>
      <c r="I12" s="2">
        <v>0</v>
      </c>
      <c r="J12" s="2">
        <v>0</v>
      </c>
      <c r="K12" s="15">
        <v>30.08</v>
      </c>
      <c r="L12" s="2">
        <v>0</v>
      </c>
      <c r="M12" s="2">
        <v>0</v>
      </c>
      <c r="N12" s="2">
        <v>0</v>
      </c>
      <c r="O12" s="2">
        <v>3.9104000000000001</v>
      </c>
      <c r="P12" s="2">
        <v>36.990400000000001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8491</v>
      </c>
      <c r="B13" s="125" t="s">
        <v>9080</v>
      </c>
      <c r="C13" t="s">
        <v>7706</v>
      </c>
      <c r="D13" t="s">
        <v>0</v>
      </c>
      <c r="E13">
        <v>911714</v>
      </c>
      <c r="F13" t="s">
        <v>2612</v>
      </c>
      <c r="G13" t="s">
        <v>2613</v>
      </c>
      <c r="H13" s="2">
        <v>0</v>
      </c>
      <c r="I13" s="2">
        <v>0</v>
      </c>
      <c r="J13" s="2">
        <v>0</v>
      </c>
      <c r="K13" s="15">
        <v>63</v>
      </c>
      <c r="L13" s="2">
        <v>0</v>
      </c>
      <c r="M13" s="2">
        <v>0</v>
      </c>
      <c r="N13" s="2">
        <v>0</v>
      </c>
      <c r="O13" s="2">
        <v>8.19</v>
      </c>
      <c r="P13" s="2">
        <v>71.19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8491</v>
      </c>
      <c r="B14" t="s">
        <v>9109</v>
      </c>
      <c r="C14" t="s">
        <v>7706</v>
      </c>
      <c r="D14" t="s">
        <v>0</v>
      </c>
      <c r="E14">
        <v>213878</v>
      </c>
      <c r="F14" t="s">
        <v>2612</v>
      </c>
      <c r="G14" t="s">
        <v>2613</v>
      </c>
      <c r="H14" s="2">
        <v>0</v>
      </c>
      <c r="I14" s="2">
        <v>0</v>
      </c>
      <c r="J14" s="2">
        <v>0</v>
      </c>
      <c r="K14" s="15">
        <v>61</v>
      </c>
      <c r="L14" s="2">
        <v>0</v>
      </c>
      <c r="M14" s="2">
        <v>0</v>
      </c>
      <c r="N14" s="2">
        <v>0</v>
      </c>
      <c r="O14" s="2">
        <v>7.9300000000000006</v>
      </c>
      <c r="P14" s="2">
        <v>68.930000000000007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8491</v>
      </c>
      <c r="B15" s="125" t="s">
        <v>9117</v>
      </c>
      <c r="C15" t="s">
        <v>7706</v>
      </c>
      <c r="D15" t="s">
        <v>0</v>
      </c>
      <c r="E15">
        <v>40817</v>
      </c>
      <c r="F15" t="s">
        <v>1459</v>
      </c>
      <c r="G15" t="s">
        <v>1460</v>
      </c>
      <c r="H15" s="2">
        <v>3.06</v>
      </c>
      <c r="I15" s="2">
        <v>0</v>
      </c>
      <c r="J15" s="2">
        <v>0</v>
      </c>
      <c r="K15" s="15">
        <v>31.803000000000001</v>
      </c>
      <c r="L15" s="2">
        <v>0</v>
      </c>
      <c r="M15" s="2">
        <v>0</v>
      </c>
      <c r="N15" s="2">
        <v>0</v>
      </c>
      <c r="O15" s="2">
        <v>4.1343900000000007</v>
      </c>
      <c r="P15" s="2">
        <v>38.997390000000003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8491</v>
      </c>
      <c r="B16" s="125" t="s">
        <v>9118</v>
      </c>
      <c r="C16" t="s">
        <v>7706</v>
      </c>
      <c r="D16" t="s">
        <v>0</v>
      </c>
      <c r="E16">
        <v>15699</v>
      </c>
      <c r="F16" t="s">
        <v>2888</v>
      </c>
      <c r="G16" t="s">
        <v>2889</v>
      </c>
      <c r="H16" s="2">
        <v>0</v>
      </c>
      <c r="I16" s="2">
        <v>0</v>
      </c>
      <c r="J16" s="2">
        <v>0</v>
      </c>
      <c r="K16" s="15">
        <v>321.25</v>
      </c>
      <c r="L16" s="2">
        <v>0</v>
      </c>
      <c r="M16" s="2">
        <v>0</v>
      </c>
      <c r="N16" s="2">
        <v>0</v>
      </c>
      <c r="O16" s="2">
        <v>41.762500000000003</v>
      </c>
      <c r="P16" s="2">
        <v>363.01249999999999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8491</v>
      </c>
      <c r="B17" t="s">
        <v>9108</v>
      </c>
      <c r="C17" t="s">
        <v>7706</v>
      </c>
      <c r="D17" t="s">
        <v>0</v>
      </c>
      <c r="E17">
        <v>321</v>
      </c>
      <c r="F17" t="s">
        <v>5627</v>
      </c>
      <c r="G17" t="s">
        <v>5628</v>
      </c>
      <c r="H17" s="2">
        <v>0</v>
      </c>
      <c r="I17" s="2">
        <v>0</v>
      </c>
      <c r="J17" s="2">
        <v>0</v>
      </c>
      <c r="K17" s="15">
        <v>98.97</v>
      </c>
      <c r="L17" s="2">
        <v>0</v>
      </c>
      <c r="M17" s="2">
        <v>0</v>
      </c>
      <c r="N17" s="2">
        <v>0</v>
      </c>
      <c r="O17" s="2">
        <v>12.866099999999999</v>
      </c>
      <c r="P17" s="2">
        <v>111.8361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8491</v>
      </c>
      <c r="B18" t="s">
        <v>9107</v>
      </c>
      <c r="C18" t="s">
        <v>7706</v>
      </c>
      <c r="D18" t="s">
        <v>0</v>
      </c>
      <c r="E18">
        <v>31966</v>
      </c>
      <c r="F18" t="s">
        <v>1326</v>
      </c>
      <c r="G18" t="s">
        <v>1327</v>
      </c>
      <c r="H18" s="2">
        <v>0</v>
      </c>
      <c r="I18" s="2">
        <v>0</v>
      </c>
      <c r="J18" s="2">
        <v>0</v>
      </c>
      <c r="K18" s="15">
        <v>68.02</v>
      </c>
      <c r="L18" s="2">
        <v>0</v>
      </c>
      <c r="M18" s="2">
        <v>0</v>
      </c>
      <c r="N18" s="2">
        <v>0</v>
      </c>
      <c r="O18" s="2">
        <v>8.8425999999999991</v>
      </c>
      <c r="P18" s="2">
        <v>76.8626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8491</v>
      </c>
      <c r="B19" t="s">
        <v>9106</v>
      </c>
      <c r="C19" t="s">
        <v>7706</v>
      </c>
      <c r="D19" t="s">
        <v>0</v>
      </c>
      <c r="E19">
        <v>66130</v>
      </c>
      <c r="F19" t="s">
        <v>1459</v>
      </c>
      <c r="G19" t="s">
        <v>1460</v>
      </c>
      <c r="H19" s="2">
        <v>2.63</v>
      </c>
      <c r="I19" s="2">
        <v>0</v>
      </c>
      <c r="J19" s="2">
        <v>0</v>
      </c>
      <c r="K19" s="15">
        <v>27.76</v>
      </c>
      <c r="L19" s="2">
        <v>0</v>
      </c>
      <c r="M19" s="2">
        <v>0</v>
      </c>
      <c r="N19" s="2">
        <v>0</v>
      </c>
      <c r="O19" s="2">
        <v>3.6088000000000005</v>
      </c>
      <c r="P19" s="2">
        <v>33.998800000000003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8491</v>
      </c>
      <c r="B20" t="s">
        <v>9105</v>
      </c>
      <c r="C20" t="s">
        <v>7706</v>
      </c>
      <c r="D20" t="s">
        <v>0</v>
      </c>
      <c r="E20">
        <v>66449</v>
      </c>
      <c r="F20" t="s">
        <v>1459</v>
      </c>
      <c r="G20" t="s">
        <v>1460</v>
      </c>
      <c r="H20" s="2">
        <v>2.39</v>
      </c>
      <c r="I20" s="2">
        <v>0</v>
      </c>
      <c r="J20" s="2">
        <v>0</v>
      </c>
      <c r="K20" s="15">
        <v>25.31</v>
      </c>
      <c r="L20" s="2">
        <v>0</v>
      </c>
      <c r="M20" s="2">
        <v>0</v>
      </c>
      <c r="N20" s="2">
        <v>0</v>
      </c>
      <c r="O20" s="2">
        <v>3.2902999999999998</v>
      </c>
      <c r="P20" s="2">
        <v>30.990299999999998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8491</v>
      </c>
      <c r="B21" t="s">
        <v>9104</v>
      </c>
      <c r="C21" t="s">
        <v>7706</v>
      </c>
      <c r="D21" t="s">
        <v>0</v>
      </c>
      <c r="E21">
        <v>43425</v>
      </c>
      <c r="F21" t="s">
        <v>1459</v>
      </c>
      <c r="G21" t="s">
        <v>1460</v>
      </c>
      <c r="H21" s="2">
        <v>0.77</v>
      </c>
      <c r="I21" s="2">
        <v>0</v>
      </c>
      <c r="J21" s="2">
        <v>0</v>
      </c>
      <c r="K21" s="15">
        <v>8.1649999999999991</v>
      </c>
      <c r="L21" s="2">
        <v>0</v>
      </c>
      <c r="M21" s="2">
        <v>0</v>
      </c>
      <c r="N21" s="2">
        <v>0</v>
      </c>
      <c r="O21" s="2">
        <v>1.06145</v>
      </c>
      <c r="P21" s="2">
        <v>9.9964499999999994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8491</v>
      </c>
      <c r="B22" s="125" t="s">
        <v>9119</v>
      </c>
      <c r="C22" t="s">
        <v>7706</v>
      </c>
      <c r="D22" t="s">
        <v>0</v>
      </c>
      <c r="E22">
        <v>41462</v>
      </c>
      <c r="F22" t="s">
        <v>1459</v>
      </c>
      <c r="G22" t="s">
        <v>1460</v>
      </c>
      <c r="H22" s="2">
        <v>2.86</v>
      </c>
      <c r="I22" s="2">
        <v>0</v>
      </c>
      <c r="J22" s="2">
        <v>0</v>
      </c>
      <c r="K22" s="15">
        <v>29.32</v>
      </c>
      <c r="L22" s="2">
        <v>0</v>
      </c>
      <c r="M22" s="2">
        <v>0</v>
      </c>
      <c r="N22" s="2">
        <v>0</v>
      </c>
      <c r="O22" s="2">
        <v>3.8116000000000003</v>
      </c>
      <c r="P22" s="2">
        <v>35.991599999999998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8491</v>
      </c>
      <c r="B23" s="125" t="s">
        <v>9119</v>
      </c>
      <c r="C23" t="s">
        <v>7706</v>
      </c>
      <c r="D23" t="s">
        <v>0</v>
      </c>
      <c r="E23">
        <v>39136</v>
      </c>
      <c r="F23" t="s">
        <v>1459</v>
      </c>
      <c r="G23" t="s">
        <v>1460</v>
      </c>
      <c r="H23" s="2">
        <v>2.64</v>
      </c>
      <c r="I23" s="2">
        <v>0</v>
      </c>
      <c r="J23" s="2">
        <v>0</v>
      </c>
      <c r="K23" s="15">
        <v>27.75</v>
      </c>
      <c r="L23" s="2">
        <v>0</v>
      </c>
      <c r="M23" s="2">
        <v>0</v>
      </c>
      <c r="N23" s="2">
        <v>0</v>
      </c>
      <c r="O23" s="2">
        <v>3.6074999999999999</v>
      </c>
      <c r="P23" s="2">
        <v>33.997500000000002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8491</v>
      </c>
      <c r="B24" s="125" t="s">
        <v>9117</v>
      </c>
      <c r="C24" t="s">
        <v>7706</v>
      </c>
      <c r="D24" t="s">
        <v>0</v>
      </c>
      <c r="E24">
        <v>40784</v>
      </c>
      <c r="F24" t="s">
        <v>1459</v>
      </c>
      <c r="G24" t="s">
        <v>1460</v>
      </c>
      <c r="H24" s="2">
        <v>2.2800000000000002</v>
      </c>
      <c r="I24" s="2">
        <v>0</v>
      </c>
      <c r="J24" s="2">
        <v>0</v>
      </c>
      <c r="K24" s="15">
        <v>23.64</v>
      </c>
      <c r="L24" s="2">
        <v>0</v>
      </c>
      <c r="M24" s="2">
        <v>0</v>
      </c>
      <c r="N24" s="2">
        <v>0</v>
      </c>
      <c r="O24" s="2">
        <v>3.0732000000000004</v>
      </c>
      <c r="P24" s="2">
        <v>28.993200000000002</v>
      </c>
      <c r="Q24"/>
      <c r="R24" t="s">
        <v>8045</v>
      </c>
      <c r="S24" s="2">
        <v>0</v>
      </c>
      <c r="T24" s="2">
        <v>0</v>
      </c>
      <c r="U24" s="2"/>
    </row>
    <row r="25" spans="1:21" ht="15.75" thickBot="1" x14ac:dyDescent="0.3">
      <c r="K25" s="15"/>
      <c r="Q25"/>
      <c r="S25" s="2"/>
      <c r="T25" s="2"/>
      <c r="U25" s="2"/>
    </row>
    <row r="26" spans="1:21" ht="15.75" thickBot="1" x14ac:dyDescent="0.3">
      <c r="A26" s="128" t="s">
        <v>71</v>
      </c>
      <c r="B26" s="129"/>
      <c r="C26" s="129"/>
      <c r="D26" s="129"/>
      <c r="E26" s="129"/>
      <c r="F26" s="129"/>
      <c r="G26" s="130"/>
      <c r="H26" s="3">
        <f>+SUBTOTAL(9,Tabla1[C. EXENTAS])</f>
        <v>22.37</v>
      </c>
      <c r="I26" s="3">
        <f>+SUBTOTAL(9,Tabla1[I. EXENTAS])</f>
        <v>0</v>
      </c>
      <c r="J26" s="3">
        <f>+SUBTOTAL(9,Tabla1[IMPOR EX])</f>
        <v>0</v>
      </c>
      <c r="K26" s="3">
        <f>+SUBTOTAL(9,Tabla1[C. GRAVADA])</f>
        <v>1095.508</v>
      </c>
      <c r="L26" s="3">
        <f>+SUBTOTAL(9,Tabla1[INTER GRAVA])</f>
        <v>0</v>
      </c>
      <c r="M26" s="3">
        <f>+SUBTOTAL(9,Tabla1[IMPOR BIENES])</f>
        <v>0</v>
      </c>
      <c r="N26" s="3">
        <f>+SUBTOTAL(9,Tabla1[IMPOR SERV])</f>
        <v>0</v>
      </c>
      <c r="O26" s="3">
        <f>+SUBTOTAL(9,Tabla1[IVA])</f>
        <v>142.41604000000001</v>
      </c>
      <c r="P26" s="3">
        <f>+SUBTOTAL(9,Tabla1[TOTAL C.])</f>
        <v>1260.2940400000002</v>
      </c>
      <c r="Q26" s="3"/>
      <c r="R26" s="3">
        <f>+SUBTOTAL(9,Tabla1[ANEXO 3])</f>
        <v>0</v>
      </c>
      <c r="S26" s="3"/>
      <c r="T26" s="3">
        <f>+SUBTOTAL(9,Tabla1[PERCEPCIONES])</f>
        <v>0</v>
      </c>
      <c r="U26" s="2"/>
    </row>
    <row r="27" spans="1:21" x14ac:dyDescent="0.25">
      <c r="U27" s="2"/>
    </row>
    <row r="28" spans="1:21" x14ac:dyDescent="0.25">
      <c r="U28" s="2"/>
    </row>
    <row r="29" spans="1:21" x14ac:dyDescent="0.25">
      <c r="U29" s="2"/>
    </row>
    <row r="30" spans="1:21" x14ac:dyDescent="0.25">
      <c r="U30" s="2"/>
    </row>
    <row r="31" spans="1:21" x14ac:dyDescent="0.25">
      <c r="U31" s="2"/>
    </row>
    <row r="32" spans="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114"/>
    </row>
    <row r="279" spans="21:21" x14ac:dyDescent="0.25">
      <c r="U279" s="114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1260" spans="1:20" s="42" customFormat="1" x14ac:dyDescent="0.25">
      <c r="A1260"/>
      <c r="B1260"/>
      <c r="C1260"/>
      <c r="D1260"/>
      <c r="E1260"/>
      <c r="F1260"/>
      <c r="G1260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/>
      <c r="S1260"/>
      <c r="T1260"/>
    </row>
  </sheetData>
  <dataConsolidate/>
  <mergeCells count="1">
    <mergeCell ref="A26:G26"/>
  </mergeCells>
  <phoneticPr fontId="8" type="noConversion"/>
  <conditionalFormatting sqref="E1:E1048576">
    <cfRule type="duplicateValues" dxfId="117" priority="23"/>
    <cfRule type="duplicateValues" dxfId="116" priority="24"/>
  </conditionalFormatting>
  <conditionalFormatting sqref="E3:E25">
    <cfRule type="duplicateValues" dxfId="115" priority="58"/>
    <cfRule type="duplicateValues" dxfId="114" priority="59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7">
        <v>45292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9025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9026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9019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9020</v>
      </c>
    </row>
    <row r="10" spans="1:9 16384:16384" ht="16.5" customHeight="1" x14ac:dyDescent="0.25">
      <c r="B10" s="23" t="s">
        <v>24</v>
      </c>
      <c r="D10" s="118" t="s">
        <v>7892</v>
      </c>
      <c r="F10" s="39"/>
      <c r="XFD10" t="s">
        <v>9021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LABORATORIOS CENTRO AMERICANOS S.A. DE C.V.</v>
      </c>
      <c r="F11" s="32"/>
      <c r="H11" s="1"/>
      <c r="I11" s="1"/>
      <c r="XFD11" t="s">
        <v>9022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9023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9024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7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/>
      <c r="B3" s="40"/>
      <c r="C3" s="2"/>
      <c r="D3" s="2"/>
      <c r="E3" s="2"/>
      <c r="F3" s="2"/>
      <c r="G3" s="33"/>
      <c r="H3" s="38"/>
      <c r="I3" s="39"/>
      <c r="J3" s="32"/>
      <c r="M3" s="32"/>
      <c r="Q3" s="32"/>
      <c r="S3" s="2"/>
    </row>
    <row r="4" spans="1:19" ht="15.75" thickBot="1" x14ac:dyDescent="0.3">
      <c r="R4" s="15"/>
      <c r="S4" s="1"/>
    </row>
    <row r="5" spans="1:19" ht="15.75" thickBot="1" x14ac:dyDescent="0.3">
      <c r="A5" s="129"/>
      <c r="B5" s="129"/>
      <c r="C5" s="129"/>
      <c r="D5" s="129"/>
      <c r="E5" s="129"/>
      <c r="F5" s="129"/>
      <c r="G5" s="129"/>
      <c r="H5" s="129"/>
      <c r="I5" s="129"/>
      <c r="J5" s="130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4774" spans="1:19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  <row r="9757" spans="1:19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</row>
  </sheetData>
  <mergeCells count="1">
    <mergeCell ref="A5:J5"/>
  </mergeCells>
  <phoneticPr fontId="8" type="noConversion"/>
  <conditionalFormatting sqref="G1:G1048576">
    <cfRule type="duplicateValues" dxfId="10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7981</v>
      </c>
      <c r="XFD2" t="s">
        <v>7944</v>
      </c>
    </row>
    <row r="3" spans="2:4 16384:16384" x14ac:dyDescent="0.25">
      <c r="B3" s="67" t="s">
        <v>2</v>
      </c>
      <c r="D3" s="7" t="s">
        <v>9103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9056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9057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0"/>
  <sheetViews>
    <sheetView workbookViewId="0">
      <selection activeCell="B5" sqref="B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7981</v>
      </c>
      <c r="B3" t="s">
        <v>9103</v>
      </c>
      <c r="C3" t="s">
        <v>1</v>
      </c>
      <c r="D3" t="s">
        <v>7706</v>
      </c>
      <c r="E3" t="s">
        <v>9056</v>
      </c>
      <c r="F3" t="s">
        <v>9057</v>
      </c>
      <c r="G3">
        <v>417</v>
      </c>
      <c r="H3">
        <v>417</v>
      </c>
      <c r="I3">
        <v>417</v>
      </c>
      <c r="J3">
        <v>417</v>
      </c>
      <c r="K3">
        <v>0</v>
      </c>
      <c r="L3" s="2">
        <v>0</v>
      </c>
      <c r="M3" s="2">
        <v>0</v>
      </c>
      <c r="N3" s="2">
        <v>0</v>
      </c>
      <c r="O3" s="2">
        <v>836.5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836.5</v>
      </c>
      <c r="V3" t="s">
        <v>55</v>
      </c>
    </row>
    <row r="4" spans="1:22" x14ac:dyDescent="0.25">
      <c r="A4" t="s">
        <v>7981</v>
      </c>
      <c r="B4" t="s">
        <v>9103</v>
      </c>
      <c r="C4" t="s">
        <v>1</v>
      </c>
      <c r="D4" t="s">
        <v>7706</v>
      </c>
      <c r="E4" t="s">
        <v>9056</v>
      </c>
      <c r="F4" t="s">
        <v>9057</v>
      </c>
      <c r="G4">
        <v>416</v>
      </c>
      <c r="H4">
        <v>416</v>
      </c>
      <c r="I4">
        <v>416</v>
      </c>
      <c r="J4">
        <v>416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2" x14ac:dyDescent="0.25">
      <c r="A5" t="s">
        <v>7944</v>
      </c>
      <c r="B5" t="s">
        <v>9102</v>
      </c>
      <c r="C5" t="s">
        <v>1</v>
      </c>
      <c r="D5" t="s">
        <v>7706</v>
      </c>
      <c r="E5" t="s">
        <v>9056</v>
      </c>
      <c r="F5" t="s">
        <v>9057</v>
      </c>
      <c r="G5">
        <v>415</v>
      </c>
      <c r="H5">
        <v>415</v>
      </c>
      <c r="I5">
        <v>415</v>
      </c>
      <c r="J5">
        <v>415</v>
      </c>
      <c r="K5">
        <v>0</v>
      </c>
      <c r="L5" s="2">
        <v>0</v>
      </c>
      <c r="M5" s="2">
        <v>0</v>
      </c>
      <c r="N5" s="2">
        <v>0</v>
      </c>
      <c r="O5" s="2">
        <v>836.5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836.5</v>
      </c>
      <c r="V5" t="s">
        <v>55</v>
      </c>
    </row>
    <row r="6" spans="1:22" x14ac:dyDescent="0.25">
      <c r="A6" t="s">
        <v>7944</v>
      </c>
      <c r="B6" t="s">
        <v>9102</v>
      </c>
      <c r="C6" t="s">
        <v>1</v>
      </c>
      <c r="D6" t="s">
        <v>7706</v>
      </c>
      <c r="E6" t="s">
        <v>9056</v>
      </c>
      <c r="F6" t="s">
        <v>9057</v>
      </c>
      <c r="G6">
        <v>414</v>
      </c>
      <c r="H6">
        <v>414</v>
      </c>
      <c r="I6">
        <v>414</v>
      </c>
      <c r="J6">
        <v>414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t="s">
        <v>55</v>
      </c>
    </row>
    <row r="7" spans="1:22" ht="15.75" thickBot="1" x14ac:dyDescent="0.3"/>
    <row r="8" spans="1:22" ht="15.75" thickBot="1" x14ac:dyDescent="0.3">
      <c r="A8" s="128" t="s">
        <v>76</v>
      </c>
      <c r="B8" s="129"/>
      <c r="C8" s="129"/>
      <c r="D8" s="129"/>
      <c r="E8" s="129"/>
      <c r="F8" s="129"/>
      <c r="G8" s="129"/>
      <c r="H8" s="129"/>
      <c r="I8" s="129"/>
      <c r="J8" s="129"/>
      <c r="K8" s="130"/>
      <c r="L8" s="4">
        <f>+SUBTOTAL(9,Tabla3[V EXENTA])</f>
        <v>0</v>
      </c>
      <c r="M8" s="4">
        <f>+SUBTOTAL(9,Tabla3[VENTAS NO])</f>
        <v>0</v>
      </c>
      <c r="N8" s="4">
        <f>+SUBTOTAL(9,Tabla3[V NO SUJETAS])</f>
        <v>0</v>
      </c>
      <c r="O8" s="4">
        <f>+SUBTOTAL(9,Tabla3[V GRAVADAS])</f>
        <v>1673</v>
      </c>
      <c r="P8" s="4">
        <f>+SUBTOTAL(9,Tabla3[EX IN CA])</f>
        <v>0</v>
      </c>
      <c r="Q8" s="4">
        <f>+SUBTOTAL(9,Tabla3[EX OUT CA])</f>
        <v>0</v>
      </c>
      <c r="R8" s="4">
        <f>+SUBTOTAL(9,Tabla3[EX SERVICE])</f>
        <v>0</v>
      </c>
      <c r="S8" s="4">
        <f>+SUBTOTAL(9,Tabla3[V ZONA FRAN])</f>
        <v>0</v>
      </c>
      <c r="T8" s="4">
        <f>+SUBTOTAL(9,Tabla3[V CTA A 3ERO])</f>
        <v>0</v>
      </c>
      <c r="U8" s="4">
        <f>+SUBTOTAL(9,Tabla3[TOTAL VENTA])</f>
        <v>1673</v>
      </c>
    </row>
    <row r="9" spans="1:22" x14ac:dyDescent="0.25">
      <c r="O9" s="2">
        <f>O8/1.13</f>
        <v>1480.5309734513276</v>
      </c>
    </row>
    <row r="10" spans="1:22" x14ac:dyDescent="0.25">
      <c r="O10" s="2">
        <f>O9*0.13</f>
        <v>192.46902654867259</v>
      </c>
    </row>
  </sheetData>
  <mergeCells count="1">
    <mergeCell ref="A8:K8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8328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5807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9095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8328</v>
      </c>
      <c r="B2"/>
      <c r="C2" t="s">
        <v>5807</v>
      </c>
      <c r="D2" s="13">
        <v>45219</v>
      </c>
      <c r="E2" t="s">
        <v>8264</v>
      </c>
      <c r="F2" t="s">
        <v>9095</v>
      </c>
      <c r="G2" t="s">
        <v>9096</v>
      </c>
      <c r="H2" s="2">
        <v>740.27</v>
      </c>
      <c r="I2" s="2">
        <v>7.4027000000000003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5"/>
      <c r="I3" s="2"/>
      <c r="J3" s="81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740.27</v>
      </c>
      <c r="I4" s="36">
        <f>SUBTOTAL(109,Tabla6[Monto Retención 1%])</f>
        <v>7.4027000000000003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479"/>
  <sheetViews>
    <sheetView topLeftCell="A4409" workbookViewId="0">
      <selection activeCell="B4446" sqref="B4446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2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4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3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9015</v>
      </c>
      <c r="B4410" t="s">
        <v>9016</v>
      </c>
    </row>
    <row r="4411" spans="1:2" x14ac:dyDescent="0.25">
      <c r="A4411" s="1" t="s">
        <v>9017</v>
      </c>
      <c r="B4411" t="s">
        <v>9018</v>
      </c>
    </row>
    <row r="4412" spans="1:2" x14ac:dyDescent="0.25">
      <c r="A4412" s="1" t="s">
        <v>9028</v>
      </c>
      <c r="B4412" t="s">
        <v>9027</v>
      </c>
    </row>
    <row r="4413" spans="1:2" x14ac:dyDescent="0.25">
      <c r="A4413" s="1" t="s">
        <v>9030</v>
      </c>
      <c r="B4413" t="s">
        <v>9029</v>
      </c>
    </row>
    <row r="4414" spans="1:2" x14ac:dyDescent="0.25">
      <c r="A4414" s="1" t="s">
        <v>9031</v>
      </c>
      <c r="B4414" t="s">
        <v>9043</v>
      </c>
    </row>
    <row r="4415" spans="1:2" x14ac:dyDescent="0.25">
      <c r="A4415" s="1" t="s">
        <v>9032</v>
      </c>
      <c r="B4415" t="s">
        <v>9044</v>
      </c>
    </row>
    <row r="4416" spans="1:2" x14ac:dyDescent="0.25">
      <c r="A4416" s="1" t="s">
        <v>9033</v>
      </c>
      <c r="B4416" t="s">
        <v>9045</v>
      </c>
    </row>
    <row r="4417" spans="1:2" x14ac:dyDescent="0.25">
      <c r="A4417" s="1" t="s">
        <v>9034</v>
      </c>
      <c r="B4417" t="s">
        <v>9046</v>
      </c>
    </row>
    <row r="4418" spans="1:2" x14ac:dyDescent="0.25">
      <c r="A4418" s="1" t="s">
        <v>9035</v>
      </c>
      <c r="B4418" t="s">
        <v>9047</v>
      </c>
    </row>
    <row r="4419" spans="1:2" x14ac:dyDescent="0.25">
      <c r="A4419" s="1" t="s">
        <v>9036</v>
      </c>
      <c r="B4419" t="s">
        <v>9048</v>
      </c>
    </row>
    <row r="4420" spans="1:2" x14ac:dyDescent="0.25">
      <c r="A4420" s="1" t="s">
        <v>9037</v>
      </c>
      <c r="B4420" t="s">
        <v>9049</v>
      </c>
    </row>
    <row r="4421" spans="1:2" x14ac:dyDescent="0.25">
      <c r="A4421" s="1" t="s">
        <v>9038</v>
      </c>
      <c r="B4421" t="s">
        <v>9050</v>
      </c>
    </row>
    <row r="4422" spans="1:2" x14ac:dyDescent="0.25">
      <c r="A4422" s="1" t="s">
        <v>9039</v>
      </c>
      <c r="B4422" t="s">
        <v>9051</v>
      </c>
    </row>
    <row r="4423" spans="1:2" x14ac:dyDescent="0.25">
      <c r="A4423" s="1" t="s">
        <v>9040</v>
      </c>
      <c r="B4423" t="s">
        <v>9052</v>
      </c>
    </row>
    <row r="4424" spans="1:2" x14ac:dyDescent="0.25">
      <c r="A4424" s="1" t="s">
        <v>9041</v>
      </c>
      <c r="B4424" t="s">
        <v>9053</v>
      </c>
    </row>
    <row r="4425" spans="1:2" x14ac:dyDescent="0.25">
      <c r="A4425" s="1" t="s">
        <v>9042</v>
      </c>
      <c r="B4425" t="s">
        <v>9054</v>
      </c>
    </row>
    <row r="4426" spans="1:2" x14ac:dyDescent="0.25">
      <c r="A4426" s="1" t="s">
        <v>9058</v>
      </c>
      <c r="B4426" t="s">
        <v>9059</v>
      </c>
    </row>
    <row r="4427" spans="1:2" x14ac:dyDescent="0.25">
      <c r="A4427" s="1" t="s">
        <v>9055</v>
      </c>
      <c r="B4427" t="s">
        <v>9060</v>
      </c>
    </row>
    <row r="4428" spans="1:2" x14ac:dyDescent="0.25">
      <c r="A4428" s="1" t="s">
        <v>9061</v>
      </c>
      <c r="B4428" t="s">
        <v>9062</v>
      </c>
    </row>
    <row r="4429" spans="1:2" x14ac:dyDescent="0.25">
      <c r="A4429" s="1" t="s">
        <v>9063</v>
      </c>
      <c r="B4429" t="s">
        <v>9064</v>
      </c>
    </row>
    <row r="4430" spans="1:2" x14ac:dyDescent="0.25">
      <c r="A4430" s="1" t="s">
        <v>9065</v>
      </c>
      <c r="B4430" t="s">
        <v>9066</v>
      </c>
    </row>
    <row r="4431" spans="1:2" x14ac:dyDescent="0.25">
      <c r="A4431" s="22" t="s">
        <v>9067</v>
      </c>
      <c r="B4431" t="s">
        <v>9068</v>
      </c>
    </row>
    <row r="4432" spans="1:2" x14ac:dyDescent="0.25">
      <c r="A4432" s="1" t="s">
        <v>9069</v>
      </c>
      <c r="B4432" t="s">
        <v>9070</v>
      </c>
    </row>
    <row r="4433" spans="1:2" x14ac:dyDescent="0.25">
      <c r="A4433" s="22" t="s">
        <v>9071</v>
      </c>
      <c r="B4433" t="s">
        <v>9072</v>
      </c>
    </row>
    <row r="4434" spans="1:2" x14ac:dyDescent="0.25">
      <c r="A4434" s="22" t="s">
        <v>9073</v>
      </c>
      <c r="B4434" t="s">
        <v>9074</v>
      </c>
    </row>
    <row r="4435" spans="1:2" x14ac:dyDescent="0.25">
      <c r="A4435" s="22" t="s">
        <v>9075</v>
      </c>
      <c r="B4435" t="s">
        <v>9076</v>
      </c>
    </row>
    <row r="4436" spans="1:2" x14ac:dyDescent="0.25">
      <c r="A4436" s="22" t="s">
        <v>157</v>
      </c>
      <c r="B4436" t="s">
        <v>9077</v>
      </c>
    </row>
    <row r="4437" spans="1:2" x14ac:dyDescent="0.25">
      <c r="A4437" s="1" t="s">
        <v>9078</v>
      </c>
      <c r="B4437" t="s">
        <v>9079</v>
      </c>
    </row>
    <row r="4438" spans="1:2" x14ac:dyDescent="0.25">
      <c r="A4438" s="1" t="s">
        <v>9081</v>
      </c>
      <c r="B4438" t="s">
        <v>9082</v>
      </c>
    </row>
    <row r="4439" spans="1:2" x14ac:dyDescent="0.25">
      <c r="A4439" s="1" t="s">
        <v>9084</v>
      </c>
      <c r="B4439" t="s">
        <v>9085</v>
      </c>
    </row>
    <row r="4440" spans="1:2" x14ac:dyDescent="0.25">
      <c r="A4440" s="1" t="s">
        <v>9086</v>
      </c>
      <c r="B4440" t="s">
        <v>9087</v>
      </c>
    </row>
    <row r="4441" spans="1:2" x14ac:dyDescent="0.25">
      <c r="A4441" s="1" t="s">
        <v>9089</v>
      </c>
      <c r="B4441" t="s">
        <v>9090</v>
      </c>
    </row>
    <row r="4442" spans="1:2" x14ac:dyDescent="0.25">
      <c r="A4442" s="1" t="s">
        <v>9091</v>
      </c>
      <c r="B4442" t="s">
        <v>9092</v>
      </c>
    </row>
    <row r="4443" spans="1:2" x14ac:dyDescent="0.25">
      <c r="A4443" s="1" t="s">
        <v>9093</v>
      </c>
      <c r="B4443" t="s">
        <v>9094</v>
      </c>
    </row>
    <row r="4444" spans="1:2" x14ac:dyDescent="0.25">
      <c r="A4444" s="22" t="s">
        <v>9097</v>
      </c>
      <c r="B4444" t="s">
        <v>9098</v>
      </c>
    </row>
    <row r="4445" spans="1:2" x14ac:dyDescent="0.25">
      <c r="A4445" s="22" t="s">
        <v>9099</v>
      </c>
      <c r="B4445" t="s">
        <v>9100</v>
      </c>
    </row>
    <row r="4474" spans="3:5" x14ac:dyDescent="0.25">
      <c r="E4474">
        <v>288.04000000000002</v>
      </c>
    </row>
    <row r="4475" spans="3:5" x14ac:dyDescent="0.25">
      <c r="C4475">
        <v>1936.16</v>
      </c>
      <c r="E4475">
        <v>703.16</v>
      </c>
    </row>
    <row r="4476" spans="3:5" x14ac:dyDescent="0.25">
      <c r="C4476">
        <v>1946.16</v>
      </c>
      <c r="E4476">
        <v>191.61</v>
      </c>
    </row>
    <row r="4477" spans="3:5" x14ac:dyDescent="0.25">
      <c r="C4477">
        <f>SUM(C4475:C4476)</f>
        <v>3882.32</v>
      </c>
      <c r="E4477">
        <v>370.13</v>
      </c>
    </row>
    <row r="4478" spans="3:5" x14ac:dyDescent="0.25">
      <c r="E4478">
        <v>393.22</v>
      </c>
    </row>
    <row r="4479" spans="3:5" x14ac:dyDescent="0.25">
      <c r="E4479">
        <f>SUM(E4474:E4478)</f>
        <v>1946.16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7"/>
  <sheetViews>
    <sheetView showGridLines="0" tabSelected="1" zoomScaleNormal="100" workbookViewId="0">
      <selection activeCell="F6" sqref="F6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33" t="s">
        <v>1313</v>
      </c>
      <c r="C1" s="134"/>
      <c r="D1" s="131" t="s">
        <v>8954</v>
      </c>
      <c r="E1" s="132"/>
      <c r="F1" s="132"/>
      <c r="I1" s="88"/>
    </row>
    <row r="3" spans="1:10 16383:16383" ht="21.75" customHeight="1" x14ac:dyDescent="0.25">
      <c r="D3" s="84" t="s">
        <v>8573</v>
      </c>
      <c r="E3" s="85" t="s">
        <v>7944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GRAVADAS]],Tabla3[[#All],[MES]],Tabla7[[#Headers],[ENERO]])/(1.13),2)</f>
        <v>740.27</v>
      </c>
      <c r="F4" s="93"/>
      <c r="G4" s="110"/>
      <c r="H4" s="91" t="s">
        <v>8759</v>
      </c>
      <c r="I4" s="115">
        <f>ROUND(F7*0.13-F11*0.13-E13-E14,2)</f>
        <v>-46.18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GRAVADA]],Tabla2[[#All],[MES]],Tabla7[[#Headers],[ENERO]],Tabla2[[#All],[TIPO DE DOC]],3),2)</f>
        <v>0</v>
      </c>
      <c r="F5" s="93"/>
      <c r="G5" s="76"/>
      <c r="H5" s="91" t="s">
        <v>8761</v>
      </c>
      <c r="I5" s="101">
        <f>ROUND(F7*0.0175,2)+E15</f>
        <v>12.95</v>
      </c>
      <c r="J5" s="127" t="s">
        <v>9101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GRAVADA]],Tabla2[[#All],[MES]],Tabla7[[#Headers],[ENERO]],Tabla2[[#All],[TIPO DE DOC]],5),2)</f>
        <v>0</v>
      </c>
      <c r="F6" s="93"/>
      <c r="G6" s="110"/>
      <c r="H6" s="108" t="s">
        <v>8763</v>
      </c>
      <c r="I6" s="102">
        <f>SUM(I4:I5)</f>
        <v>-33.230000000000004</v>
      </c>
      <c r="XFC6" t="s">
        <v>8265</v>
      </c>
    </row>
    <row r="7" spans="1:10 16383:16383" ht="18" customHeight="1" x14ac:dyDescent="0.25">
      <c r="D7" s="119" t="s">
        <v>8773</v>
      </c>
      <c r="E7" s="120"/>
      <c r="F7" s="121">
        <f>+E4+E5-E6</f>
        <v>740.27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GRAVADA]],Tabla1[[#All],[MES]],Tabla7[[#Headers],[ENERO]],Tabla1[[#All],[TIPO DE DOC]],"03")</f>
        <v>1095.508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BIENES]],Tabla1[[#All],[MES]],Tabla7[[#Headers],[ENERO]],Tabla1[[#All],[TIPO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GRAVADA]],Tabla1[[#All],[MES]],Tabla7[[#Headers],[ENERO]],Tabla1[[#All],[TIPO DE DOC]],"05")</f>
        <v>0</v>
      </c>
      <c r="F10" s="95"/>
      <c r="XFC10" t="s">
        <v>8325</v>
      </c>
    </row>
    <row r="11" spans="1:10 16383:16383" ht="18" customHeight="1" x14ac:dyDescent="0.25">
      <c r="D11" s="119" t="s">
        <v>8774</v>
      </c>
      <c r="E11" s="120"/>
      <c r="F11" s="121">
        <f>IFERROR(+E8+E9-E10,"")</f>
        <v>1095.508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EXENTAS]],Tabla1[[#All],[MES]],Tabla7[[#Headers],[ENERO]],Tabla1[[#All],[TIPO DE DOC]],"03")</f>
        <v>22.37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SUMIFS(Tabla1[[#All],[PERCEPCIONES]],Tabla1[[#All],[MES]],Tabla7[[#Headers],[ENERO]],Tabla1[[#All],[TIPO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1%]],Tabla6[[#Headers],[#Data],[Mes]],Tabla7[[#Headers],[ENERO]])</f>
        <v>0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  <row r="17" spans="6:6" x14ac:dyDescent="0.25">
      <c r="F17" s="2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2024-02-16T21:50:02Z</dcterms:modified>
</cp:coreProperties>
</file>