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96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F4" i="6"/>
  <c r="J4" i="6" l="1"/>
  <c r="D4" i="6" s="1"/>
  <c r="D9" i="6" l="1"/>
  <c r="P56" i="7" l="1"/>
  <c r="O56" i="7"/>
  <c r="K56" i="7"/>
  <c r="H56" i="7"/>
  <c r="D11" i="5" l="1"/>
  <c r="D9" i="5"/>
  <c r="M12" i="10" l="1"/>
  <c r="N12" i="10"/>
  <c r="O12" i="10"/>
  <c r="P12" i="10"/>
  <c r="Q12" i="10"/>
  <c r="R12" i="10"/>
  <c r="S12" i="10"/>
  <c r="T12" i="10"/>
  <c r="U12" i="10"/>
  <c r="V12" i="10" s="1"/>
  <c r="L12" i="10"/>
  <c r="D9" i="9"/>
  <c r="D10" i="9" s="1"/>
  <c r="D11" i="9" s="1"/>
  <c r="D22" i="9" l="1"/>
  <c r="D15" i="5" l="1"/>
  <c r="D18" i="5" s="1"/>
  <c r="L5" i="8"/>
  <c r="M5" i="8"/>
  <c r="N5" i="8"/>
  <c r="O5" i="8"/>
  <c r="P5" i="8"/>
  <c r="Q5" i="8"/>
  <c r="K5" i="8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<sst xmlns="http://schemas.openxmlformats.org/spreadsheetml/2006/main" count="704" uniqueCount="343">
  <si>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</si>
  <si>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</si>
  <si>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</si>
  <si>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</si>
  <si>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</si>
  <si>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</si>
  <si>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</si>
  <si>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</si>
  <si>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</si>
  <si>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</si>
  <si>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</si>
  <si>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</si>
  <si>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</si>
  <si>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</si>
  <si>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</si>
  <si>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</si>
  <si>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</si>
  <si>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</si>
  <si>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</si>
  <si>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</si>
  <si>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</si>
  <si>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</si>
  <si>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</si>
  <si>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</si>
  <si>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</si>
  <si>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</si>
  <si>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</si>
  <si>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</si>
  <si>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</si>
  <si>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</si>
  <si>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</si>
  <si>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</si>
  <si>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</si>
  <si>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</si>
  <si>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</si>
  <si>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</si>
  <si>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</si>
  <si>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</si>
  <si>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</si>
  <si>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</si>
  <si>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</si>
  <si>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</si>
  <si>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</si>
  <si>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</si>
  <si>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</si>
  <si>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</si>
  <si>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</si>
  <si>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</si>
  <si>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</si>
  <si>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</si>
  <si>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</si>
  <si>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</si>
  <si>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</si>
  <si>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</si>
  <si>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</si>
  <si>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</si>
  <si>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</si>
  <si>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</si>
  <si>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</si>
  <si>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</si>
  <si>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</si>
  <si>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</si>
  <si>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</si>
  <si>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</si>
  <si>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</si>
  <si>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</si>
  <si>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</si>
  <si>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</si>
  <si>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</si>
  <si>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</si>
  <si>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</si>
  <si>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</si>
  <si>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</si>
  <si>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</si>
  <si>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</si>
  <si>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</si>
  <si>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</si>
  <si>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</si>
  <si>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</si>
  <si>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</si>
  <si>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</si>
  <si>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</si>
  <si>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</si>
  <si>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</si>
  <si>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</si>
  <si>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</si>
  <si>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</si>
  <si>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</si>
  <si>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</si>
  <si>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</si>
  <si>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</si>
  <si>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</si>
  <si>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</si>
  <si>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</si>
  <si>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</si>
  <si>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</si>
  <si>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</si>
  <si>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</si>
  <si>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</si>
  <si>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</si>
  <si>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</si>
  <si>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</si>
  <si>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</si>
  <si>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</si>
  <si>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</si>
  <si>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</si>
  <si>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</si>
  <si>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</si>
  <si>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</si>
  <si>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</si>
  <si>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</si>
  <si>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</si>
  <si>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</si>
  <si>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</si>
  <si>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</si>
  <si>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</si>
  <si>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</si>
  <si>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</si>
  <si>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</si>
  <si>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</si>
  <si>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</si>
  <si>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</si>
  <si>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</si>
  <si>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</si>
  <si>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</si>
  <si>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</si>
  <si>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</si>
  <si>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</si>
  <si>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</si>
  <si>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</si>
  <si>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</si>
  <si>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</si>
  <si>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</si>
  <si>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</si>
  <si>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</si>
  <si>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</si>
  <si>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</si>
  <si>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</si>
  <si>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</si>
  <si>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</si>
  <si>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</si>
  <si>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</si>
  <si>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</si>
  <si>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</si>
  <si>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</si>
  <si>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</si>
  <si>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</si>
  <si>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</si>
  <si>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</si>
  <si>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</si>
  <si>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</si>
  <si>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</si>
  <si>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</si>
  <si>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</si>
  <si>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</si>
  <si>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</si>
  <si>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</si>
  <si>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</si>
  <si>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</si>
  <si>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</si>
  <si>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</si>
  <si>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</si>
  <si>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</si>
  <si>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</si>
  <si>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</si>
  <si>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</si>
  <si>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</si>
  <si>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</si>
  <si>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</si>
  <si>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</si>
  <si>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</si>
  <si>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</si>
  <si>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</si>
  <si>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</si>
  <si>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</si>
  <si>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</si>
  <si>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</si>
  <si>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</si>
  <si>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</si>
  <si>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</si>
  <si>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</si>
  <si>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</si>
  <si>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</si>
  <si>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</si>
  <si>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</si>
  <si>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</si>
  <si>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</si>
  <si>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</si>
  <si>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</si>
  <si>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</si>
  <si>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</si>
  <si>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</si>
  <si>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</si>
  <si>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</si>
  <si>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</si>
  <si>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</si>
  <si>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</si>
  <si>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</si>
  <si>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</si>
  <si>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</si>
  <si>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</si>
  <si>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</si>
  <si>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</si>
  <si>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</si>
  <si>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</si>
  <si>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</si>
  <si>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</si>
  <si>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</si>
  <si>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</si>
  <si>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</si>
  <si>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</si>
  <si>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</si>
  <si>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</si>
  <si>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</si>
  <si>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</si>
  <si>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</si>
  <si>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</si>
  <si>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</si>
  <si>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</si>
  <si>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</si>
  <si>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</si>
  <si>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</si>
  <si>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</si>
  <si>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</si>
  <si>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</si>
  <si>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</si>
  <si>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</si>
  <si>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</si>
  <si>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</si>
  <si>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</si>
  <si>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</si>
  <si>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</si>
  <si>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</si>
  <si>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</si>
  <si>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</si>
  <si>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</si>
  <si>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</si>
  <si>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</si>
  <si>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</si>
  <si>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</si>
  <si>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</si>
  <si>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</si>
  <si>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</si>
  <si>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</si>
  <si>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</si>
  <si>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</si>
  <si>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</si>
  <si>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</si>
  <si>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</si>
  <si>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</si>
  <si>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</si>
  <si>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</si>
  <si>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06141403161033</t>
  </si>
  <si>
    <t>ECSA OPERADORA EL SALVADOR S.A DE C.V.</t>
  </si>
  <si>
    <t>RAMIREZ VENTURA S.A DE C.V.</t>
  </si>
  <si>
    <t>06142604071063</t>
  </si>
  <si>
    <t>INVERSIONES RAMIREZ QUINTANILLA S.A DE C.V.</t>
  </si>
  <si>
    <t>05112507891021</t>
  </si>
  <si>
    <t>AUTODO S.A DE C.V.</t>
  </si>
  <si>
    <t>Total</t>
  </si>
  <si>
    <t>06140108580017</t>
  </si>
  <si>
    <t>FREUND S.A DE C.V.</t>
  </si>
  <si>
    <t>12</t>
  </si>
  <si>
    <t>06140108140066</t>
  </si>
  <si>
    <t>DIRECCION GENERAL DE TESORERIA</t>
  </si>
  <si>
    <t>3</t>
  </si>
  <si>
    <t>DUI</t>
  </si>
  <si>
    <t>03/01/2022</t>
  </si>
  <si>
    <t>ANEXO 4</t>
  </si>
  <si>
    <t>ENERO</t>
  </si>
  <si>
    <t>09/01/2022</t>
  </si>
  <si>
    <t>15/01/2022</t>
  </si>
  <si>
    <t>28/01/2022</t>
  </si>
  <si>
    <t>17/01/2022</t>
  </si>
  <si>
    <t>FEBRERO</t>
  </si>
  <si>
    <t>03/02/2022</t>
  </si>
  <si>
    <t>14/02/2022</t>
  </si>
  <si>
    <t>06142801880014</t>
  </si>
  <si>
    <t>PROCESADORA Y DISTRIBUIDORA NACIONAL S.A DE C.V.</t>
  </si>
  <si>
    <t>17/02/2022</t>
  </si>
  <si>
    <t>21/02/2022</t>
  </si>
  <si>
    <t>05/02/2022</t>
  </si>
  <si>
    <t>MARZO</t>
  </si>
  <si>
    <t>01/03/2022</t>
  </si>
  <si>
    <t>07/03/2022</t>
  </si>
  <si>
    <t>26/03/2022</t>
  </si>
  <si>
    <t>28/03/2022</t>
  </si>
  <si>
    <t>06141708001052</t>
  </si>
  <si>
    <t>SERTRACEN S.A DE C.V.</t>
  </si>
  <si>
    <t>ABRIL</t>
  </si>
  <si>
    <t>01/04/2022</t>
  </si>
  <si>
    <t>16/04/2022</t>
  </si>
  <si>
    <t>20/04/2022</t>
  </si>
  <si>
    <t>26/04/2022</t>
  </si>
  <si>
    <t>28/04/2022</t>
  </si>
  <si>
    <t>MAYO</t>
  </si>
  <si>
    <t>18/05/2022</t>
  </si>
  <si>
    <t>06142505731094</t>
  </si>
  <si>
    <t>EDWARD LEONIDAS GUITIERREZ PORTILLO</t>
  </si>
  <si>
    <t>26/05/2022</t>
  </si>
  <si>
    <t>30/05/2022</t>
  </si>
  <si>
    <t>31/05/2022</t>
  </si>
  <si>
    <t>06141108001032</t>
  </si>
  <si>
    <t>UNION COMERCIAL S.A DE C.V.</t>
  </si>
  <si>
    <t>JUNIO</t>
  </si>
  <si>
    <t>06/06/2022</t>
  </si>
  <si>
    <t>11/06/2022</t>
  </si>
  <si>
    <t>13/06/2022</t>
  </si>
  <si>
    <t>23/06/2022</t>
  </si>
  <si>
    <t>27/06/2022</t>
  </si>
  <si>
    <t>JULIO</t>
  </si>
  <si>
    <t>06/07/2022</t>
  </si>
  <si>
    <t>24/06/2022</t>
  </si>
  <si>
    <t>06140102941061</t>
  </si>
  <si>
    <t>IMPRESA TALLERES S.A DE C.V.</t>
  </si>
  <si>
    <t>2022</t>
  </si>
  <si>
    <t>/</t>
  </si>
  <si>
    <t>16/07/2022</t>
  </si>
  <si>
    <t>06140307951051</t>
  </si>
  <si>
    <t>29/07/2022</t>
  </si>
  <si>
    <t>ROCELI CONSULTORES, S.A DE C.V.</t>
  </si>
  <si>
    <t>06140406191018</t>
  </si>
  <si>
    <t>03/08/2022</t>
  </si>
  <si>
    <t>FORZA ENERGY S.A DE C.V.</t>
  </si>
  <si>
    <t>09/08/2022</t>
  </si>
  <si>
    <t>21/08/2022</t>
  </si>
  <si>
    <t>06141312850038</t>
  </si>
  <si>
    <t>15/08/2022</t>
  </si>
  <si>
    <t>IMPRESSA S.A DE C.V.</t>
  </si>
  <si>
    <t>13/08/2022</t>
  </si>
  <si>
    <t>12/08/2022</t>
  </si>
  <si>
    <t>12172005540015</t>
  </si>
  <si>
    <t>25/08/2022</t>
  </si>
  <si>
    <t>JOSE ARNOLDO NUILA</t>
  </si>
  <si>
    <t>15041RESIN549892022</t>
  </si>
  <si>
    <t>22LB000F</t>
  </si>
  <si>
    <t>SEPTIEMBRE</t>
  </si>
  <si>
    <t>07/09/2022</t>
  </si>
  <si>
    <t>10/09/2022</t>
  </si>
  <si>
    <t>14/07/2022</t>
  </si>
  <si>
    <t>11/07/2022</t>
  </si>
  <si>
    <t>09/09/2022</t>
  </si>
  <si>
    <t>0709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</si>
</sst>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44" fontId="7" fillId="0" borderId="9" xfId="1" applyFont="1" applyBorder="1" applyAlignment="1">
      <alignment horizontal="right"/>
    </xf>
    <xf numFmtId="0" fontId="9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9" fillId="0" borderId="0" xfId="1" applyFont="1"/>
    <xf numFmtId="49" fontId="10" fillId="0" borderId="0" xfId="0" applyNumberFormat="1" applyFont="1" applyAlignment="1">
      <alignment horizontal="right"/>
    </xf>
    <xf numFmtId="0" fontId="11" fillId="0" borderId="0" xfId="0" applyFont="1"/>
    <xf numFmtId="49" fontId="11" fillId="0" borderId="0" xfId="0" applyNumberFormat="1" applyFont="1"/>
    <xf numFmtId="0" fontId="5" fillId="0" borderId="6" xfId="0" applyNumberFormat="1" applyFont="1" applyBorder="1" applyAlignment="1">
      <alignment horizontal="right"/>
    </xf>
    <xf numFmtId="0" fontId="7" fillId="3" borderId="6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1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1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1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1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1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1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1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1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a1" displayName="Tabla1" ref="A3:R56" totalsRowCount="1">
  <autoFilter ref="A3:R55">
    <filterColumn colId="0">
      <filters>
        <filter val="SEPTIEMBRE"/>
      </filters>
    </filterColumn>
  </autoFilter>
  <sortState ref="A3:Q74">
    <sortCondition ref="B2:B74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9" dataCellStyle="Moneda"/>
    <tableColumn id="9" name="I. EXENTAS" totalsRowDxfId="8" dataCellStyle="Moneda"/>
    <tableColumn id="10" name="IMPOR EX" totalsRowDxfId="7" dataCellStyle="Moneda"/>
    <tableColumn id="11" name="C. GRAVADA" totalsRowFunction="sum" totalsRowDxfId="6" dataCellStyle="Moneda"/>
    <tableColumn id="12" name="INTER GRAVA" totalsRowDxfId="5" dataCellStyle="Moneda"/>
    <tableColumn id="13" name="IMPOR BIENES" totalsRowDxfId="4" dataCellStyle="Moneda"/>
    <tableColumn id="14" name="IMPOR SERV" totalsRowDxfId="3" dataCellStyle="Moneda"/>
    <tableColumn id="15" name="IVA" totalsRowFunction="sum" totalsRowDxfId="2" dataCellStyle="Moneda"/>
    <tableColumn id="16" name="TOTAL C." totalsRowFunction="sum" totalsRowDxfId="1" dataCellStyle="Moneda"/>
    <tableColumn id="17" name="ANEXO 3"/>
    <tableColumn id="18" name="ANEXO 4" totalsRowDxfId="0" dataCellStyle="Moneda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2:R4" totalsRowShown="0">
  <autoFilter ref="A2:R4"/>
  <sortState ref="A3:R87">
    <sortCondition ref="G2:G87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1" totalsRowShown="0">
  <autoFilter ref="A2:V11">
    <filterColumn colId="0">
      <filters>
        <filter val="SEPTIEMBRE"/>
      </filters>
    </filterColumn>
  </autoFilter>
  <sortState ref="A3:V565">
    <sortCondition ref="G2:G565"/>
  </sortState>
  <tableColumns count="22">
    <tableColumn id="1" name="MES"/>
    <tableColumn id="2" name="FECHA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E4" sqref="E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6" t="s">
        <v>17</v>
      </c>
      <c r="D3" s="12" t="s">
        <v>336</v>
      </c>
    </row>
    <row r="4" spans="2:10" x14ac:dyDescent="0.25">
      <c r="B4" s="6" t="s">
        <v>2</v>
      </c>
      <c r="D4" s="42" t="str">
        <f>+J4</f>
        <v>07/09/2022</v>
      </c>
      <c r="E4" s="38" t="s">
        <v>342</v>
      </c>
      <c r="F4" s="39" t="str">
        <f>+LEFT(E4,2)</f>
        <v>07</v>
      </c>
      <c r="G4" s="39" t="str">
        <f>+RIGHT(E4,2)</f>
        <v>09</v>
      </c>
      <c r="H4" s="40" t="s">
        <v>315</v>
      </c>
      <c r="I4" s="39" t="s">
        <v>316</v>
      </c>
      <c r="J4" s="39" t="str">
        <f>+F4&amp;I4&amp;G4&amp;I4&amp;H4</f>
        <v>07/09/2022</v>
      </c>
    </row>
    <row r="5" spans="2:10" x14ac:dyDescent="0.25">
      <c r="B5" s="6" t="s">
        <v>3</v>
      </c>
      <c r="D5" s="41">
        <v>3</v>
      </c>
    </row>
    <row r="6" spans="2:10" x14ac:dyDescent="0.25">
      <c r="B6" s="6" t="s">
        <v>4</v>
      </c>
      <c r="D6" s="8" t="s">
        <v>262</v>
      </c>
    </row>
    <row r="7" spans="2:10" x14ac:dyDescent="0.25">
      <c r="B7" s="6" t="s">
        <v>5</v>
      </c>
      <c r="D7" s="14"/>
    </row>
    <row r="8" spans="2:10" x14ac:dyDescent="0.25">
      <c r="B8" s="6" t="s">
        <v>6</v>
      </c>
      <c r="D8" s="13" t="s">
        <v>263</v>
      </c>
    </row>
    <row r="9" spans="2:10" x14ac:dyDescent="0.25">
      <c r="B9" s="6" t="s">
        <v>86</v>
      </c>
      <c r="D9" s="29" t="str">
        <f>+VLOOKUP(D8,'[2]BASE DE PROVEEDORES'!$A:$B,2,0)</f>
        <v>DIRECCION GENERAL DE TESORERIA</v>
      </c>
    </row>
    <row r="10" spans="2:10" x14ac:dyDescent="0.25">
      <c r="B10" s="6" t="s">
        <v>7</v>
      </c>
      <c r="D10" s="9">
        <v>0</v>
      </c>
      <c r="J10" t="s">
        <v>263</v>
      </c>
    </row>
    <row r="11" spans="2:10" x14ac:dyDescent="0.25">
      <c r="B11" s="6" t="s">
        <v>8</v>
      </c>
      <c r="D11" s="9">
        <v>0</v>
      </c>
    </row>
    <row r="12" spans="2:10" x14ac:dyDescent="0.25">
      <c r="B12" s="6" t="s">
        <v>9</v>
      </c>
      <c r="D12" s="9">
        <v>0</v>
      </c>
    </row>
    <row r="13" spans="2:10" x14ac:dyDescent="0.25">
      <c r="B13" s="6" t="s">
        <v>10</v>
      </c>
      <c r="D13" s="15"/>
    </row>
    <row r="14" spans="2:10" x14ac:dyDescent="0.25">
      <c r="B14" s="6" t="s">
        <v>11</v>
      </c>
      <c r="D14" s="9">
        <v>0</v>
      </c>
    </row>
    <row r="15" spans="2:10" x14ac:dyDescent="0.25">
      <c r="B15" s="6" t="s">
        <v>13</v>
      </c>
      <c r="D15" s="9">
        <v>0</v>
      </c>
    </row>
    <row r="16" spans="2:10" x14ac:dyDescent="0.25">
      <c r="B16" s="6" t="s">
        <v>12</v>
      </c>
      <c r="D16" s="9">
        <v>0</v>
      </c>
    </row>
    <row r="17" spans="2:4" x14ac:dyDescent="0.25">
      <c r="B17" s="6" t="s">
        <v>14</v>
      </c>
      <c r="D17" s="9">
        <f>+(D16++D15+D14+D13)*0.13</f>
        <v>0</v>
      </c>
    </row>
    <row r="18" spans="2:4" x14ac:dyDescent="0.25">
      <c r="B18" s="6" t="s">
        <v>15</v>
      </c>
      <c r="D18" s="9">
        <f>+SUBTOTAL(9,D10,D11,D12,D13,D14,D15,D16,D17)</f>
        <v>0</v>
      </c>
    </row>
    <row r="19" spans="2:4" x14ac:dyDescent="0.25">
      <c r="B19" s="6" t="s">
        <v>266</v>
      </c>
      <c r="D19" s="32">
        <v>0</v>
      </c>
    </row>
    <row r="20" spans="2:4" ht="15.75" thickBot="1" x14ac:dyDescent="0.3">
      <c r="B20" s="6" t="s">
        <v>16</v>
      </c>
      <c r="D20" s="11">
        <v>3</v>
      </c>
    </row>
  </sheetData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R56"/>
  <sheetViews>
    <sheetView tabSelected="1" workbookViewId="0">
      <selection activeCell="G67" sqref="G67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  <c r="R3" t="s">
        <v>268</v>
      </c>
    </row>
    <row r="4" spans="1:18" x14ac:dyDescent="0.25">
      <c r="A4" t="s">
        <v>336</v>
      </c>
      <c r="B4" t="s">
        <v>337</v>
      </c>
      <c r="C4" s="1">
        <v>3</v>
      </c>
      <c r="D4" t="s">
        <v>262</v>
      </c>
      <c r="E4">
        <v>14291</v>
      </c>
      <c r="F4" t="s">
        <v>263</v>
      </c>
      <c r="G4" t="s">
        <v>264</v>
      </c>
      <c r="H4" s="3">
        <v>0</v>
      </c>
      <c r="I4" s="3">
        <v>0</v>
      </c>
      <c r="J4" s="3">
        <v>18</v>
      </c>
      <c r="K4" s="3">
        <v>0</v>
      </c>
      <c r="L4" s="3">
        <v>0</v>
      </c>
      <c r="M4" s="3">
        <v>690.62</v>
      </c>
      <c r="N4" s="3">
        <v>0</v>
      </c>
      <c r="O4" s="3">
        <v>89.780600000000007</v>
      </c>
      <c r="P4" s="3">
        <v>798.40060000000005</v>
      </c>
      <c r="R4">
        <v>3</v>
      </c>
    </row>
    <row r="5" spans="1:18" x14ac:dyDescent="0.25">
      <c r="A5" t="s">
        <v>336</v>
      </c>
      <c r="B5" t="s">
        <v>341</v>
      </c>
      <c r="C5" s="1">
        <v>1</v>
      </c>
      <c r="D5" t="s">
        <v>0</v>
      </c>
      <c r="E5">
        <v>1205499</v>
      </c>
      <c r="F5" t="s">
        <v>255</v>
      </c>
      <c r="G5" t="s">
        <v>256</v>
      </c>
      <c r="H5" s="3">
        <v>1.99</v>
      </c>
      <c r="I5" s="3">
        <v>0</v>
      </c>
      <c r="J5" s="3">
        <v>0</v>
      </c>
      <c r="K5" s="3">
        <v>35.409999999999997</v>
      </c>
      <c r="L5" s="3">
        <v>0</v>
      </c>
      <c r="M5" s="3">
        <v>0</v>
      </c>
      <c r="N5" s="3">
        <v>0</v>
      </c>
      <c r="O5" s="3">
        <v>4.6032999999999999</v>
      </c>
      <c r="P5" s="3">
        <v>42.003299999999996</v>
      </c>
      <c r="R5">
        <v>3</v>
      </c>
    </row>
    <row r="6" spans="1:18" x14ac:dyDescent="0.25">
      <c r="A6" t="s">
        <v>336</v>
      </c>
      <c r="B6" t="s">
        <v>340</v>
      </c>
      <c r="C6" s="1">
        <v>1</v>
      </c>
      <c r="D6" t="s">
        <v>0</v>
      </c>
      <c r="E6">
        <v>23357</v>
      </c>
      <c r="F6" t="s">
        <v>318</v>
      </c>
      <c r="G6" t="s">
        <v>320</v>
      </c>
      <c r="H6" s="3">
        <v>0.46</v>
      </c>
      <c r="I6" s="3">
        <v>0</v>
      </c>
      <c r="J6" s="3">
        <v>0</v>
      </c>
      <c r="K6" s="3">
        <v>8.44</v>
      </c>
      <c r="L6" s="3">
        <v>0</v>
      </c>
      <c r="M6" s="3">
        <v>0</v>
      </c>
      <c r="N6" s="3">
        <v>0</v>
      </c>
      <c r="O6" s="3">
        <v>1.0972</v>
      </c>
      <c r="P6" s="3">
        <v>9.9971999999999994</v>
      </c>
      <c r="R6">
        <v>3</v>
      </c>
    </row>
    <row r="7" spans="1:18" x14ac:dyDescent="0.25">
      <c r="A7" t="s">
        <v>336</v>
      </c>
      <c r="B7" t="s">
        <v>339</v>
      </c>
      <c r="C7" s="1">
        <v>1</v>
      </c>
      <c r="D7" t="s">
        <v>0</v>
      </c>
      <c r="E7">
        <v>500278</v>
      </c>
      <c r="F7" t="s">
        <v>252</v>
      </c>
      <c r="G7" t="s">
        <v>253</v>
      </c>
      <c r="H7" s="3">
        <v>0.95</v>
      </c>
      <c r="I7" s="3">
        <v>0</v>
      </c>
      <c r="J7" s="3">
        <v>0</v>
      </c>
      <c r="K7" s="3">
        <v>16.86</v>
      </c>
      <c r="L7" s="3">
        <v>0</v>
      </c>
      <c r="M7" s="3">
        <v>0</v>
      </c>
      <c r="N7" s="3">
        <v>0</v>
      </c>
      <c r="O7" s="3">
        <v>2.1918000000000002</v>
      </c>
      <c r="P7" s="3">
        <v>20.001799999999999</v>
      </c>
      <c r="R7">
        <v>3</v>
      </c>
    </row>
    <row r="8" spans="1:18" x14ac:dyDescent="0.25">
      <c r="A8" t="s">
        <v>336</v>
      </c>
      <c r="B8" t="s">
        <v>338</v>
      </c>
      <c r="C8" s="1">
        <v>1</v>
      </c>
      <c r="D8" t="s">
        <v>0</v>
      </c>
      <c r="E8">
        <v>37079</v>
      </c>
      <c r="F8" t="s">
        <v>318</v>
      </c>
      <c r="G8" t="s">
        <v>320</v>
      </c>
      <c r="H8" s="3">
        <v>0.93</v>
      </c>
      <c r="I8" s="3">
        <v>0</v>
      </c>
      <c r="J8" s="3">
        <v>0</v>
      </c>
      <c r="K8" s="3">
        <v>16.88</v>
      </c>
      <c r="L8" s="3">
        <v>0</v>
      </c>
      <c r="M8" s="3">
        <v>0</v>
      </c>
      <c r="N8" s="3">
        <v>0</v>
      </c>
      <c r="O8" s="3">
        <v>2.1943999999999999</v>
      </c>
      <c r="P8" s="3">
        <v>20.004399999999997</v>
      </c>
      <c r="R8">
        <v>3</v>
      </c>
    </row>
    <row r="9" spans="1:18" hidden="1" x14ac:dyDescent="0.25">
      <c r="A9" t="s">
        <v>87</v>
      </c>
      <c r="B9" t="s">
        <v>324</v>
      </c>
      <c r="C9" s="1">
        <v>3</v>
      </c>
      <c r="D9" t="s">
        <v>262</v>
      </c>
      <c r="E9">
        <v>12581</v>
      </c>
      <c r="F9" t="s">
        <v>263</v>
      </c>
      <c r="G9" t="s">
        <v>264</v>
      </c>
      <c r="H9" s="3">
        <v>0</v>
      </c>
      <c r="I9" s="3">
        <v>0</v>
      </c>
      <c r="J9" s="3">
        <v>249.87700000000001</v>
      </c>
      <c r="K9" s="3">
        <v>0</v>
      </c>
      <c r="L9" s="3">
        <v>0</v>
      </c>
      <c r="M9" s="3">
        <v>1129.72</v>
      </c>
      <c r="N9" s="3">
        <v>0</v>
      </c>
      <c r="O9" s="3">
        <v>146.86360000000002</v>
      </c>
      <c r="P9" s="3">
        <v>1526.4605999999999</v>
      </c>
      <c r="R9">
        <v>3</v>
      </c>
    </row>
    <row r="10" spans="1:18" hidden="1" x14ac:dyDescent="0.25">
      <c r="A10" t="s">
        <v>87</v>
      </c>
      <c r="B10" t="s">
        <v>332</v>
      </c>
      <c r="C10" t="s">
        <v>1</v>
      </c>
      <c r="D10" t="s">
        <v>0</v>
      </c>
      <c r="E10">
        <v>56825</v>
      </c>
      <c r="F10" t="s">
        <v>252</v>
      </c>
      <c r="G10" t="s">
        <v>253</v>
      </c>
      <c r="H10" s="3">
        <v>0.47</v>
      </c>
      <c r="I10" s="3">
        <v>0</v>
      </c>
      <c r="J10" s="3">
        <v>0</v>
      </c>
      <c r="K10" s="3">
        <v>8.43</v>
      </c>
      <c r="L10" s="3">
        <v>0</v>
      </c>
      <c r="M10" s="3">
        <v>0</v>
      </c>
      <c r="N10" s="3">
        <v>0</v>
      </c>
      <c r="O10" s="3">
        <v>1.0959000000000001</v>
      </c>
      <c r="P10" s="3">
        <v>9.9959000000000007</v>
      </c>
      <c r="R10">
        <v>3</v>
      </c>
    </row>
    <row r="11" spans="1:18" hidden="1" x14ac:dyDescent="0.25">
      <c r="A11" t="s">
        <v>87</v>
      </c>
      <c r="B11" t="s">
        <v>332</v>
      </c>
      <c r="C11" t="s">
        <v>1</v>
      </c>
      <c r="D11" t="s">
        <v>0</v>
      </c>
      <c r="E11">
        <v>505</v>
      </c>
      <c r="F11" t="s">
        <v>331</v>
      </c>
      <c r="G11" t="s">
        <v>333</v>
      </c>
      <c r="H11" s="3">
        <v>0</v>
      </c>
      <c r="I11" s="3">
        <v>0</v>
      </c>
      <c r="J11" s="3">
        <v>0</v>
      </c>
      <c r="K11" s="3">
        <v>90</v>
      </c>
      <c r="L11" s="3">
        <v>0</v>
      </c>
      <c r="M11" s="3">
        <v>0</v>
      </c>
      <c r="N11" s="3">
        <v>0</v>
      </c>
      <c r="O11" s="3">
        <v>11.700000000000001</v>
      </c>
      <c r="P11" s="3">
        <v>101.7</v>
      </c>
      <c r="R11">
        <v>3</v>
      </c>
    </row>
    <row r="12" spans="1:18" hidden="1" x14ac:dyDescent="0.25">
      <c r="A12" t="s">
        <v>87</v>
      </c>
      <c r="B12" t="s">
        <v>327</v>
      </c>
      <c r="C12" t="s">
        <v>1</v>
      </c>
      <c r="D12" t="s">
        <v>0</v>
      </c>
      <c r="E12">
        <v>7976</v>
      </c>
      <c r="F12" t="s">
        <v>321</v>
      </c>
      <c r="G12" t="s">
        <v>323</v>
      </c>
      <c r="H12" s="3">
        <v>1.8</v>
      </c>
      <c r="I12" s="3">
        <v>0</v>
      </c>
      <c r="J12" s="3">
        <v>0</v>
      </c>
      <c r="K12" s="3">
        <v>30.58</v>
      </c>
      <c r="L12" s="3">
        <v>0</v>
      </c>
      <c r="M12" s="3">
        <v>0</v>
      </c>
      <c r="N12" s="3">
        <v>0</v>
      </c>
      <c r="O12" s="3">
        <v>3.9754</v>
      </c>
      <c r="P12" s="3">
        <v>36.355399999999996</v>
      </c>
      <c r="R12">
        <v>3</v>
      </c>
    </row>
    <row r="13" spans="1:18" hidden="1" x14ac:dyDescent="0.25">
      <c r="A13" t="s">
        <v>87</v>
      </c>
      <c r="B13" t="s">
        <v>330</v>
      </c>
      <c r="C13" t="s">
        <v>1</v>
      </c>
      <c r="D13" t="s">
        <v>0</v>
      </c>
      <c r="E13">
        <v>55092</v>
      </c>
      <c r="F13" t="s">
        <v>252</v>
      </c>
      <c r="G13" t="s">
        <v>253</v>
      </c>
      <c r="H13" s="3">
        <v>1.46</v>
      </c>
      <c r="I13" s="3">
        <v>0</v>
      </c>
      <c r="J13" s="3">
        <v>0</v>
      </c>
      <c r="K13" s="3">
        <v>26.03</v>
      </c>
      <c r="L13" s="3">
        <v>0</v>
      </c>
      <c r="M13" s="3">
        <v>0</v>
      </c>
      <c r="N13" s="3">
        <v>0</v>
      </c>
      <c r="O13" s="3">
        <v>3.3839000000000001</v>
      </c>
      <c r="P13" s="3">
        <v>30.873900000000003</v>
      </c>
      <c r="R13">
        <v>3</v>
      </c>
    </row>
    <row r="14" spans="1:18" hidden="1" x14ac:dyDescent="0.25">
      <c r="A14" t="s">
        <v>87</v>
      </c>
      <c r="B14" t="s">
        <v>329</v>
      </c>
      <c r="C14" t="s">
        <v>1</v>
      </c>
      <c r="D14" t="s">
        <v>0</v>
      </c>
      <c r="E14">
        <v>2898</v>
      </c>
      <c r="F14" t="s">
        <v>257</v>
      </c>
      <c r="G14" t="s">
        <v>258</v>
      </c>
      <c r="H14" s="3">
        <v>0</v>
      </c>
      <c r="I14" s="3">
        <v>0</v>
      </c>
      <c r="J14" s="3">
        <v>0</v>
      </c>
      <c r="K14" s="3">
        <v>63.49</v>
      </c>
      <c r="L14" s="3">
        <v>0</v>
      </c>
      <c r="M14" s="3">
        <v>0</v>
      </c>
      <c r="N14" s="3">
        <v>0</v>
      </c>
      <c r="O14" s="3">
        <v>8.2537000000000003</v>
      </c>
      <c r="P14" s="3">
        <v>71.743700000000004</v>
      </c>
      <c r="R14">
        <v>3</v>
      </c>
    </row>
    <row r="15" spans="1:18" hidden="1" x14ac:dyDescent="0.25">
      <c r="A15" t="s">
        <v>87</v>
      </c>
      <c r="B15" t="s">
        <v>327</v>
      </c>
      <c r="C15" t="s">
        <v>1</v>
      </c>
      <c r="D15" t="s">
        <v>0</v>
      </c>
      <c r="E15">
        <v>312822</v>
      </c>
      <c r="F15" t="s">
        <v>326</v>
      </c>
      <c r="G15" t="s">
        <v>328</v>
      </c>
      <c r="H15" s="3">
        <v>0</v>
      </c>
      <c r="I15" s="3">
        <v>0</v>
      </c>
      <c r="J15" s="3">
        <v>0</v>
      </c>
      <c r="K15" s="3">
        <v>9.5</v>
      </c>
      <c r="L15" s="3">
        <v>0</v>
      </c>
      <c r="M15" s="3">
        <v>0</v>
      </c>
      <c r="N15" s="3">
        <v>0</v>
      </c>
      <c r="O15" s="3">
        <v>1.2350000000000001</v>
      </c>
      <c r="P15" s="3">
        <v>10.734999999999999</v>
      </c>
      <c r="R15">
        <v>3</v>
      </c>
    </row>
    <row r="16" spans="1:18" hidden="1" x14ac:dyDescent="0.25">
      <c r="A16" t="s">
        <v>87</v>
      </c>
      <c r="B16" t="s">
        <v>327</v>
      </c>
      <c r="C16" t="s">
        <v>1</v>
      </c>
      <c r="D16" t="s">
        <v>0</v>
      </c>
      <c r="E16">
        <v>312827</v>
      </c>
      <c r="F16" t="s">
        <v>326</v>
      </c>
      <c r="G16" t="s">
        <v>328</v>
      </c>
      <c r="H16" s="3">
        <v>0</v>
      </c>
      <c r="I16" s="3">
        <v>0</v>
      </c>
      <c r="J16" s="3">
        <v>0</v>
      </c>
      <c r="K16" s="3">
        <v>6.75</v>
      </c>
      <c r="L16" s="3">
        <v>0</v>
      </c>
      <c r="M16" s="3">
        <v>0</v>
      </c>
      <c r="N16" s="3">
        <v>0</v>
      </c>
      <c r="O16" s="3">
        <v>0.87750000000000006</v>
      </c>
      <c r="P16" s="3">
        <v>7.6275000000000004</v>
      </c>
      <c r="R16">
        <v>3</v>
      </c>
    </row>
    <row r="17" spans="1:18" hidden="1" x14ac:dyDescent="0.25">
      <c r="A17" t="s">
        <v>87</v>
      </c>
      <c r="B17" t="s">
        <v>325</v>
      </c>
      <c r="C17" t="s">
        <v>1</v>
      </c>
      <c r="D17" t="s">
        <v>0</v>
      </c>
      <c r="E17">
        <v>8553</v>
      </c>
      <c r="F17" t="s">
        <v>321</v>
      </c>
      <c r="G17" t="s">
        <v>323</v>
      </c>
      <c r="H17" s="3">
        <v>0.71</v>
      </c>
      <c r="I17" s="3">
        <v>0</v>
      </c>
      <c r="J17" s="3">
        <v>0</v>
      </c>
      <c r="K17" s="3">
        <v>12.65</v>
      </c>
      <c r="L17" s="3">
        <v>0</v>
      </c>
      <c r="M17" s="3">
        <v>0</v>
      </c>
      <c r="N17" s="3">
        <v>0</v>
      </c>
      <c r="O17" s="3">
        <v>1.6445000000000001</v>
      </c>
      <c r="P17" s="3">
        <v>15.0045</v>
      </c>
      <c r="R17">
        <v>3</v>
      </c>
    </row>
    <row r="18" spans="1:18" hidden="1" x14ac:dyDescent="0.25">
      <c r="A18" t="s">
        <v>87</v>
      </c>
      <c r="B18" t="s">
        <v>324</v>
      </c>
      <c r="C18" t="s">
        <v>1</v>
      </c>
      <c r="D18" t="s">
        <v>0</v>
      </c>
      <c r="E18">
        <v>85642</v>
      </c>
      <c r="F18" t="s">
        <v>252</v>
      </c>
      <c r="G18" t="s">
        <v>253</v>
      </c>
      <c r="H18" s="3">
        <v>2.33</v>
      </c>
      <c r="I18" s="3">
        <v>0</v>
      </c>
      <c r="J18" s="3">
        <v>0</v>
      </c>
      <c r="K18" s="3">
        <v>39.53</v>
      </c>
      <c r="L18" s="3">
        <v>0</v>
      </c>
      <c r="M18" s="3">
        <v>0</v>
      </c>
      <c r="N18" s="3">
        <v>0</v>
      </c>
      <c r="O18" s="3">
        <v>5.1389000000000005</v>
      </c>
      <c r="P18" s="3">
        <v>46.998899999999999</v>
      </c>
      <c r="R18">
        <v>3</v>
      </c>
    </row>
    <row r="19" spans="1:18" hidden="1" x14ac:dyDescent="0.25">
      <c r="A19" t="s">
        <v>87</v>
      </c>
      <c r="B19" t="s">
        <v>322</v>
      </c>
      <c r="C19" t="s">
        <v>1</v>
      </c>
      <c r="D19" t="s">
        <v>0</v>
      </c>
      <c r="E19">
        <v>6943</v>
      </c>
      <c r="F19" t="s">
        <v>321</v>
      </c>
      <c r="G19" t="s">
        <v>323</v>
      </c>
      <c r="H19" s="3">
        <v>1.24</v>
      </c>
      <c r="I19" s="3">
        <v>0</v>
      </c>
      <c r="J19" s="3">
        <v>0</v>
      </c>
      <c r="K19" s="3">
        <v>21.03</v>
      </c>
      <c r="L19" s="3">
        <v>0</v>
      </c>
      <c r="M19" s="3">
        <v>0</v>
      </c>
      <c r="N19" s="3">
        <v>0</v>
      </c>
      <c r="O19" s="3">
        <v>2.7339000000000002</v>
      </c>
      <c r="P19" s="3">
        <v>25.003900000000002</v>
      </c>
      <c r="R19">
        <v>3</v>
      </c>
    </row>
    <row r="20" spans="1:18" hidden="1" x14ac:dyDescent="0.25">
      <c r="A20" t="s">
        <v>87</v>
      </c>
      <c r="B20" t="s">
        <v>319</v>
      </c>
      <c r="C20" t="s">
        <v>1</v>
      </c>
      <c r="D20" t="s">
        <v>0</v>
      </c>
      <c r="E20">
        <v>27657</v>
      </c>
      <c r="F20" t="s">
        <v>318</v>
      </c>
      <c r="G20" t="s">
        <v>320</v>
      </c>
      <c r="H20" s="3">
        <v>1.1599999999999999</v>
      </c>
      <c r="I20" s="3">
        <v>0</v>
      </c>
      <c r="J20" s="3">
        <v>0</v>
      </c>
      <c r="K20" s="3">
        <v>21.1</v>
      </c>
      <c r="L20" s="3">
        <v>0</v>
      </c>
      <c r="M20" s="3">
        <v>0</v>
      </c>
      <c r="N20" s="3">
        <v>0</v>
      </c>
      <c r="O20" s="3">
        <v>2.7430000000000003</v>
      </c>
      <c r="P20" s="3">
        <v>25.003</v>
      </c>
      <c r="R20">
        <v>3</v>
      </c>
    </row>
    <row r="21" spans="1:18" hidden="1" x14ac:dyDescent="0.25">
      <c r="A21" t="s">
        <v>87</v>
      </c>
      <c r="B21" t="s">
        <v>317</v>
      </c>
      <c r="C21" t="s">
        <v>1</v>
      </c>
      <c r="D21" t="s">
        <v>0</v>
      </c>
      <c r="E21">
        <v>41559</v>
      </c>
      <c r="F21" t="s">
        <v>252</v>
      </c>
      <c r="G21" t="s">
        <v>253</v>
      </c>
      <c r="H21" s="3">
        <v>1.7</v>
      </c>
      <c r="I21" s="3">
        <v>0</v>
      </c>
      <c r="J21" s="3">
        <v>0</v>
      </c>
      <c r="K21" s="3">
        <v>28.85</v>
      </c>
      <c r="L21" s="3">
        <v>0</v>
      </c>
      <c r="M21" s="3">
        <v>0</v>
      </c>
      <c r="N21" s="3">
        <v>0</v>
      </c>
      <c r="O21" s="3">
        <v>3.7505000000000002</v>
      </c>
      <c r="P21" s="3">
        <v>34.3005</v>
      </c>
      <c r="R21">
        <v>3</v>
      </c>
    </row>
    <row r="22" spans="1:18" hidden="1" x14ac:dyDescent="0.25">
      <c r="A22" t="s">
        <v>310</v>
      </c>
      <c r="B22" t="s">
        <v>312</v>
      </c>
      <c r="C22" t="s">
        <v>1</v>
      </c>
      <c r="D22" t="s">
        <v>0</v>
      </c>
      <c r="E22">
        <v>36823</v>
      </c>
      <c r="F22" t="s">
        <v>313</v>
      </c>
      <c r="G22" t="s">
        <v>314</v>
      </c>
      <c r="H22" s="3">
        <v>0</v>
      </c>
      <c r="I22" s="3">
        <v>0</v>
      </c>
      <c r="J22" s="3">
        <v>0</v>
      </c>
      <c r="K22" s="3">
        <v>53.46</v>
      </c>
      <c r="L22" s="3">
        <v>0</v>
      </c>
      <c r="M22" s="3">
        <v>0</v>
      </c>
      <c r="N22" s="3">
        <v>0</v>
      </c>
      <c r="O22" s="3">
        <v>6.9498000000000006</v>
      </c>
      <c r="P22" s="3">
        <v>60.409800000000004</v>
      </c>
      <c r="R22">
        <v>3</v>
      </c>
    </row>
    <row r="23" spans="1:18" hidden="1" x14ac:dyDescent="0.25">
      <c r="A23" t="s">
        <v>310</v>
      </c>
      <c r="B23" t="s">
        <v>311</v>
      </c>
      <c r="C23" t="s">
        <v>1</v>
      </c>
      <c r="D23" t="s">
        <v>0</v>
      </c>
      <c r="E23">
        <v>485516</v>
      </c>
      <c r="F23" t="s">
        <v>255</v>
      </c>
      <c r="G23" t="s">
        <v>256</v>
      </c>
      <c r="H23" s="3">
        <v>1.24</v>
      </c>
      <c r="I23" s="3">
        <v>0</v>
      </c>
      <c r="J23" s="3">
        <v>0</v>
      </c>
      <c r="K23" s="3">
        <v>21.03</v>
      </c>
      <c r="L23" s="3">
        <v>0</v>
      </c>
      <c r="M23" s="3">
        <v>0</v>
      </c>
      <c r="N23" s="3">
        <v>0</v>
      </c>
      <c r="O23" s="3">
        <v>2.7339000000000002</v>
      </c>
      <c r="P23" s="3">
        <v>25.003900000000002</v>
      </c>
      <c r="R23">
        <v>3</v>
      </c>
    </row>
    <row r="24" spans="1:18" hidden="1" x14ac:dyDescent="0.25">
      <c r="A24" t="s">
        <v>310</v>
      </c>
      <c r="B24" t="s">
        <v>311</v>
      </c>
      <c r="C24" t="s">
        <v>1</v>
      </c>
      <c r="D24" t="s">
        <v>0</v>
      </c>
      <c r="E24">
        <v>481082</v>
      </c>
      <c r="F24" t="s">
        <v>255</v>
      </c>
      <c r="G24" t="s">
        <v>256</v>
      </c>
      <c r="H24" s="3">
        <v>1.99</v>
      </c>
      <c r="I24" s="3">
        <v>0</v>
      </c>
      <c r="J24" s="3">
        <v>0</v>
      </c>
      <c r="K24" s="3">
        <v>35.409999999999997</v>
      </c>
      <c r="L24" s="3">
        <v>0</v>
      </c>
      <c r="M24" s="3">
        <v>0</v>
      </c>
      <c r="N24" s="3">
        <v>0</v>
      </c>
      <c r="O24" s="3">
        <v>4.6032999999999999</v>
      </c>
      <c r="P24" s="3">
        <v>42.003299999999996</v>
      </c>
      <c r="R24">
        <v>3</v>
      </c>
    </row>
    <row r="25" spans="1:18" hidden="1" x14ac:dyDescent="0.25">
      <c r="A25" t="s">
        <v>304</v>
      </c>
      <c r="B25" t="s">
        <v>309</v>
      </c>
      <c r="C25" t="s">
        <v>265</v>
      </c>
      <c r="D25" t="s">
        <v>262</v>
      </c>
      <c r="E25">
        <v>10059</v>
      </c>
      <c r="F25" t="s">
        <v>263</v>
      </c>
      <c r="G25" t="s">
        <v>264</v>
      </c>
      <c r="H25" s="3">
        <v>0</v>
      </c>
      <c r="I25" s="3">
        <v>0</v>
      </c>
      <c r="J25" s="3">
        <v>95.05</v>
      </c>
      <c r="K25" s="3">
        <v>0</v>
      </c>
      <c r="L25" s="3">
        <v>0</v>
      </c>
      <c r="M25" s="3">
        <v>841.73</v>
      </c>
      <c r="N25" s="3">
        <v>0</v>
      </c>
      <c r="O25" s="3">
        <v>109.42490000000001</v>
      </c>
      <c r="P25" s="3">
        <v>1046.2049</v>
      </c>
      <c r="R25">
        <v>3</v>
      </c>
    </row>
    <row r="26" spans="1:18" hidden="1" x14ac:dyDescent="0.25">
      <c r="A26" t="s">
        <v>304</v>
      </c>
      <c r="B26" t="s">
        <v>308</v>
      </c>
      <c r="C26" t="s">
        <v>1</v>
      </c>
      <c r="D26" t="s">
        <v>0</v>
      </c>
      <c r="E26">
        <v>20387</v>
      </c>
      <c r="F26" t="s">
        <v>252</v>
      </c>
      <c r="G26" t="s">
        <v>253</v>
      </c>
      <c r="H26" s="3">
        <v>1.1399999999999999</v>
      </c>
      <c r="I26" s="3">
        <v>0</v>
      </c>
      <c r="J26" s="3">
        <v>0</v>
      </c>
      <c r="K26" s="3">
        <v>20.23</v>
      </c>
      <c r="L26" s="3">
        <v>0</v>
      </c>
      <c r="M26" s="3">
        <v>0</v>
      </c>
      <c r="N26" s="3">
        <v>0</v>
      </c>
      <c r="O26" s="3">
        <v>2.6299000000000001</v>
      </c>
      <c r="P26" s="3">
        <v>23.9999</v>
      </c>
      <c r="R26">
        <v>3</v>
      </c>
    </row>
    <row r="27" spans="1:18" hidden="1" x14ac:dyDescent="0.25">
      <c r="A27" t="s">
        <v>304</v>
      </c>
      <c r="B27" t="s">
        <v>307</v>
      </c>
      <c r="C27" t="s">
        <v>1</v>
      </c>
      <c r="D27" t="s">
        <v>0</v>
      </c>
      <c r="E27">
        <v>36830</v>
      </c>
      <c r="F27" t="s">
        <v>252</v>
      </c>
      <c r="G27" t="s">
        <v>253</v>
      </c>
      <c r="H27" s="3">
        <v>1.95</v>
      </c>
      <c r="I27" s="3">
        <v>0</v>
      </c>
      <c r="J27" s="3">
        <v>0</v>
      </c>
      <c r="K27" s="3">
        <v>33.67</v>
      </c>
      <c r="L27" s="3">
        <v>0</v>
      </c>
      <c r="M27" s="3">
        <v>0</v>
      </c>
      <c r="N27" s="3">
        <v>0</v>
      </c>
      <c r="O27" s="3">
        <v>4.3771000000000004</v>
      </c>
      <c r="P27" s="3">
        <v>39.997100000000003</v>
      </c>
      <c r="R27">
        <v>3</v>
      </c>
    </row>
    <row r="28" spans="1:18" hidden="1" x14ac:dyDescent="0.25">
      <c r="A28" t="s">
        <v>304</v>
      </c>
      <c r="B28" t="s">
        <v>307</v>
      </c>
      <c r="C28" t="s">
        <v>1</v>
      </c>
      <c r="D28" t="s">
        <v>0</v>
      </c>
      <c r="E28">
        <v>36241</v>
      </c>
      <c r="F28" t="s">
        <v>252</v>
      </c>
      <c r="G28" t="s">
        <v>253</v>
      </c>
      <c r="H28" s="3">
        <v>0.98</v>
      </c>
      <c r="I28" s="3">
        <v>0</v>
      </c>
      <c r="J28" s="3">
        <v>0</v>
      </c>
      <c r="K28" s="3">
        <v>16.829999999999998</v>
      </c>
      <c r="L28" s="3">
        <v>0</v>
      </c>
      <c r="M28" s="3">
        <v>0</v>
      </c>
      <c r="N28" s="3">
        <v>0</v>
      </c>
      <c r="O28" s="3">
        <v>2.1879</v>
      </c>
      <c r="P28" s="3">
        <v>19.997899999999998</v>
      </c>
      <c r="R28">
        <v>3</v>
      </c>
    </row>
    <row r="29" spans="1:18" hidden="1" x14ac:dyDescent="0.25">
      <c r="A29" t="s">
        <v>304</v>
      </c>
      <c r="B29" t="s">
        <v>306</v>
      </c>
      <c r="C29" t="s">
        <v>1</v>
      </c>
      <c r="D29" t="s">
        <v>0</v>
      </c>
      <c r="E29">
        <v>2336524</v>
      </c>
      <c r="F29" t="s">
        <v>260</v>
      </c>
      <c r="G29" t="s">
        <v>261</v>
      </c>
      <c r="H29" s="3">
        <v>0</v>
      </c>
      <c r="I29" s="3">
        <v>0</v>
      </c>
      <c r="J29" s="3">
        <v>0</v>
      </c>
      <c r="K29" s="3">
        <v>9.7100000000000009</v>
      </c>
      <c r="L29" s="3">
        <v>0</v>
      </c>
      <c r="M29" s="3">
        <v>0</v>
      </c>
      <c r="N29" s="3">
        <v>0</v>
      </c>
      <c r="O29" s="3">
        <v>1.2623000000000002</v>
      </c>
      <c r="P29" s="3">
        <v>10.972300000000001</v>
      </c>
      <c r="R29">
        <v>3</v>
      </c>
    </row>
    <row r="30" spans="1:18" hidden="1" x14ac:dyDescent="0.25">
      <c r="A30" t="s">
        <v>304</v>
      </c>
      <c r="B30" t="s">
        <v>305</v>
      </c>
      <c r="C30" t="s">
        <v>1</v>
      </c>
      <c r="D30" t="s">
        <v>0</v>
      </c>
      <c r="E30">
        <v>16888</v>
      </c>
      <c r="F30" t="s">
        <v>297</v>
      </c>
      <c r="G30" t="s">
        <v>298</v>
      </c>
      <c r="H30" s="3">
        <v>0.94</v>
      </c>
      <c r="I30" s="3">
        <v>0</v>
      </c>
      <c r="J30" s="3">
        <v>0</v>
      </c>
      <c r="K30" s="3">
        <v>16.87</v>
      </c>
      <c r="L30" s="3">
        <v>0</v>
      </c>
      <c r="M30" s="3">
        <v>0</v>
      </c>
      <c r="N30" s="3">
        <v>0</v>
      </c>
      <c r="O30" s="3">
        <v>2.1931000000000003</v>
      </c>
      <c r="P30" s="3">
        <v>20.003100000000003</v>
      </c>
      <c r="R30">
        <v>3</v>
      </c>
    </row>
    <row r="31" spans="1:18" hidden="1" x14ac:dyDescent="0.25">
      <c r="A31" t="s">
        <v>295</v>
      </c>
      <c r="B31" t="s">
        <v>301</v>
      </c>
      <c r="C31" t="s">
        <v>1</v>
      </c>
      <c r="D31" t="s">
        <v>0</v>
      </c>
      <c r="E31">
        <v>321</v>
      </c>
      <c r="F31" t="s">
        <v>302</v>
      </c>
      <c r="G31" t="s">
        <v>303</v>
      </c>
      <c r="H31" s="3">
        <v>0</v>
      </c>
      <c r="I31" s="3">
        <v>0</v>
      </c>
      <c r="J31" s="3">
        <v>0</v>
      </c>
      <c r="K31" s="3">
        <v>39.82</v>
      </c>
      <c r="L31" s="3">
        <v>0</v>
      </c>
      <c r="M31" s="3">
        <v>0</v>
      </c>
      <c r="N31" s="3">
        <v>0</v>
      </c>
      <c r="O31" s="3">
        <v>5.1766000000000005</v>
      </c>
      <c r="P31" s="3">
        <v>44.996600000000001</v>
      </c>
      <c r="R31">
        <v>3</v>
      </c>
    </row>
    <row r="32" spans="1:18" hidden="1" x14ac:dyDescent="0.25">
      <c r="A32" t="s">
        <v>295</v>
      </c>
      <c r="B32" t="s">
        <v>300</v>
      </c>
      <c r="C32" t="s">
        <v>1</v>
      </c>
      <c r="D32" t="s">
        <v>0</v>
      </c>
      <c r="E32">
        <v>369309</v>
      </c>
      <c r="F32" t="s">
        <v>255</v>
      </c>
      <c r="G32" t="s">
        <v>256</v>
      </c>
      <c r="H32" s="3">
        <v>3.21</v>
      </c>
      <c r="I32" s="3">
        <v>0</v>
      </c>
      <c r="J32" s="3">
        <v>0</v>
      </c>
      <c r="K32" s="3">
        <v>55.31</v>
      </c>
      <c r="L32" s="3">
        <v>0</v>
      </c>
      <c r="M32" s="3">
        <v>0</v>
      </c>
      <c r="N32" s="3">
        <v>0</v>
      </c>
      <c r="O32" s="3">
        <v>7.1903000000000006</v>
      </c>
      <c r="P32" s="3">
        <v>65.710300000000004</v>
      </c>
      <c r="R32">
        <v>3</v>
      </c>
    </row>
    <row r="33" spans="1:18" hidden="1" x14ac:dyDescent="0.25">
      <c r="A33" t="s">
        <v>295</v>
      </c>
      <c r="B33" t="s">
        <v>299</v>
      </c>
      <c r="C33" t="s">
        <v>1</v>
      </c>
      <c r="D33" t="s">
        <v>0</v>
      </c>
      <c r="E33">
        <v>275352</v>
      </c>
      <c r="F33" t="s">
        <v>252</v>
      </c>
      <c r="G33" t="s">
        <v>253</v>
      </c>
      <c r="H33" s="3">
        <v>0.47</v>
      </c>
      <c r="I33" s="3">
        <v>0</v>
      </c>
      <c r="J33" s="3">
        <v>0</v>
      </c>
      <c r="K33" s="3">
        <v>8.43</v>
      </c>
      <c r="L33" s="3">
        <v>0</v>
      </c>
      <c r="M33" s="3">
        <v>0</v>
      </c>
      <c r="N33" s="3">
        <v>0</v>
      </c>
      <c r="O33" s="3">
        <v>1.0959000000000001</v>
      </c>
      <c r="P33" s="3">
        <v>9.9959000000000007</v>
      </c>
      <c r="R33">
        <v>3</v>
      </c>
    </row>
    <row r="34" spans="1:18" hidden="1" x14ac:dyDescent="0.25">
      <c r="A34" t="s">
        <v>295</v>
      </c>
      <c r="B34" t="s">
        <v>296</v>
      </c>
      <c r="C34" t="s">
        <v>1</v>
      </c>
      <c r="D34" t="s">
        <v>0</v>
      </c>
      <c r="E34">
        <v>15404</v>
      </c>
      <c r="F34" t="s">
        <v>297</v>
      </c>
      <c r="G34" t="s">
        <v>298</v>
      </c>
      <c r="H34" s="3">
        <v>0.71</v>
      </c>
      <c r="I34" s="3">
        <v>0</v>
      </c>
      <c r="J34" s="3">
        <v>0</v>
      </c>
      <c r="K34" s="3">
        <v>12.65</v>
      </c>
      <c r="L34" s="3">
        <v>0</v>
      </c>
      <c r="M34" s="3">
        <v>0</v>
      </c>
      <c r="N34" s="3">
        <v>0</v>
      </c>
      <c r="O34" s="3">
        <v>1.6445000000000001</v>
      </c>
      <c r="P34" s="3">
        <v>15.0045</v>
      </c>
      <c r="R34">
        <v>3</v>
      </c>
    </row>
    <row r="35" spans="1:18" hidden="1" x14ac:dyDescent="0.25">
      <c r="A35" t="s">
        <v>289</v>
      </c>
      <c r="B35" t="s">
        <v>294</v>
      </c>
      <c r="C35" t="s">
        <v>1</v>
      </c>
      <c r="D35" t="s">
        <v>0</v>
      </c>
      <c r="E35">
        <v>437981</v>
      </c>
      <c r="F35" t="s">
        <v>252</v>
      </c>
      <c r="G35" t="s">
        <v>253</v>
      </c>
      <c r="H35" s="3">
        <v>1.94</v>
      </c>
      <c r="I35" s="3">
        <v>0</v>
      </c>
      <c r="J35" s="3">
        <v>0</v>
      </c>
      <c r="K35" s="3">
        <v>33.68</v>
      </c>
      <c r="L35" s="3">
        <v>0</v>
      </c>
      <c r="M35" s="3">
        <v>0</v>
      </c>
      <c r="N35" s="3">
        <v>0</v>
      </c>
      <c r="O35" s="3">
        <v>4.3784000000000001</v>
      </c>
      <c r="P35" s="3">
        <v>39.998399999999997</v>
      </c>
      <c r="R35">
        <v>3</v>
      </c>
    </row>
    <row r="36" spans="1:18" hidden="1" x14ac:dyDescent="0.25">
      <c r="A36" t="s">
        <v>289</v>
      </c>
      <c r="B36" t="s">
        <v>293</v>
      </c>
      <c r="C36" t="s">
        <v>1</v>
      </c>
      <c r="D36" t="s">
        <v>0</v>
      </c>
      <c r="E36">
        <v>74395</v>
      </c>
      <c r="F36" t="s">
        <v>252</v>
      </c>
      <c r="G36" t="s">
        <v>253</v>
      </c>
      <c r="H36" s="3">
        <v>1.27</v>
      </c>
      <c r="I36" s="3">
        <v>0</v>
      </c>
      <c r="J36" s="3">
        <v>0</v>
      </c>
      <c r="K36" s="3">
        <v>12.15</v>
      </c>
      <c r="L36" s="3">
        <v>0</v>
      </c>
      <c r="M36" s="3">
        <v>0</v>
      </c>
      <c r="N36" s="3">
        <v>0</v>
      </c>
      <c r="O36" s="3">
        <v>1.5795000000000001</v>
      </c>
      <c r="P36" s="3">
        <v>14.999499999999999</v>
      </c>
      <c r="R36">
        <v>3</v>
      </c>
    </row>
    <row r="37" spans="1:18" hidden="1" x14ac:dyDescent="0.25">
      <c r="A37" t="s">
        <v>289</v>
      </c>
      <c r="B37" t="s">
        <v>292</v>
      </c>
      <c r="C37" t="s">
        <v>1</v>
      </c>
      <c r="D37" t="s">
        <v>0</v>
      </c>
      <c r="E37">
        <v>74008</v>
      </c>
      <c r="F37" t="s">
        <v>252</v>
      </c>
      <c r="G37" t="s">
        <v>253</v>
      </c>
      <c r="H37" s="3">
        <v>1.79</v>
      </c>
      <c r="I37" s="3">
        <v>0</v>
      </c>
      <c r="J37" s="3">
        <v>0</v>
      </c>
      <c r="K37" s="3">
        <v>16.12</v>
      </c>
      <c r="L37" s="3">
        <v>0</v>
      </c>
      <c r="M37" s="3">
        <v>0</v>
      </c>
      <c r="N37" s="3">
        <v>0</v>
      </c>
      <c r="O37" s="3">
        <v>2.0956000000000001</v>
      </c>
      <c r="P37" s="3">
        <v>20.005600000000001</v>
      </c>
      <c r="R37">
        <v>3</v>
      </c>
    </row>
    <row r="38" spans="1:18" hidden="1" x14ac:dyDescent="0.25">
      <c r="A38" t="s">
        <v>289</v>
      </c>
      <c r="B38" t="s">
        <v>291</v>
      </c>
      <c r="C38" t="s">
        <v>1</v>
      </c>
      <c r="D38" t="s">
        <v>0</v>
      </c>
      <c r="E38">
        <v>166706</v>
      </c>
      <c r="F38" t="s">
        <v>252</v>
      </c>
      <c r="G38" t="s">
        <v>253</v>
      </c>
      <c r="H38" s="3">
        <v>1.66</v>
      </c>
      <c r="I38" s="3">
        <v>0</v>
      </c>
      <c r="J38" s="3">
        <v>0</v>
      </c>
      <c r="K38" s="3">
        <v>28.99</v>
      </c>
      <c r="L38" s="3">
        <v>0</v>
      </c>
      <c r="M38" s="3">
        <v>0</v>
      </c>
      <c r="N38" s="3">
        <v>0</v>
      </c>
      <c r="O38" s="3">
        <v>3.7686999999999999</v>
      </c>
      <c r="P38" s="3">
        <v>34.418700000000001</v>
      </c>
      <c r="R38">
        <v>3</v>
      </c>
    </row>
    <row r="39" spans="1:18" hidden="1" x14ac:dyDescent="0.25">
      <c r="A39" t="s">
        <v>289</v>
      </c>
      <c r="B39" t="s">
        <v>290</v>
      </c>
      <c r="C39" t="s">
        <v>1</v>
      </c>
      <c r="D39" t="s">
        <v>0</v>
      </c>
      <c r="E39">
        <v>434137</v>
      </c>
      <c r="F39" t="s">
        <v>252</v>
      </c>
      <c r="G39" t="s">
        <v>253</v>
      </c>
      <c r="H39" s="3">
        <v>1.95</v>
      </c>
      <c r="I39" s="3">
        <v>0</v>
      </c>
      <c r="J39" s="3">
        <v>0</v>
      </c>
      <c r="K39" s="3">
        <v>36.24</v>
      </c>
      <c r="L39" s="3">
        <v>0</v>
      </c>
      <c r="M39" s="3">
        <v>0</v>
      </c>
      <c r="N39" s="3">
        <v>0</v>
      </c>
      <c r="O39" s="3">
        <v>4.7112000000000007</v>
      </c>
      <c r="P39" s="3">
        <v>42.901200000000003</v>
      </c>
      <c r="R39">
        <v>3</v>
      </c>
    </row>
    <row r="40" spans="1:18" hidden="1" x14ac:dyDescent="0.25">
      <c r="A40" t="s">
        <v>282</v>
      </c>
      <c r="B40" t="s">
        <v>286</v>
      </c>
      <c r="C40" t="s">
        <v>1</v>
      </c>
      <c r="D40" t="s">
        <v>0</v>
      </c>
      <c r="E40">
        <v>1958746</v>
      </c>
      <c r="F40" t="s">
        <v>287</v>
      </c>
      <c r="G40" t="s">
        <v>288</v>
      </c>
      <c r="H40" s="3">
        <v>0</v>
      </c>
      <c r="I40" s="3">
        <v>0</v>
      </c>
      <c r="J40" s="3">
        <v>0</v>
      </c>
      <c r="K40" s="3">
        <v>15.43</v>
      </c>
      <c r="L40" s="3">
        <v>0</v>
      </c>
      <c r="M40" s="3">
        <v>0</v>
      </c>
      <c r="N40" s="3">
        <v>0</v>
      </c>
      <c r="O40" s="3">
        <v>2.0059</v>
      </c>
      <c r="P40" s="3">
        <v>17.4359</v>
      </c>
      <c r="R40">
        <v>3</v>
      </c>
    </row>
    <row r="41" spans="1:18" hidden="1" x14ac:dyDescent="0.25">
      <c r="A41" t="s">
        <v>282</v>
      </c>
      <c r="B41" t="s">
        <v>285</v>
      </c>
      <c r="C41" t="s">
        <v>265</v>
      </c>
      <c r="D41" t="s">
        <v>262</v>
      </c>
      <c r="E41">
        <v>4533</v>
      </c>
      <c r="F41" t="s">
        <v>263</v>
      </c>
      <c r="G41" t="s">
        <v>264</v>
      </c>
      <c r="H41" s="3">
        <v>0</v>
      </c>
      <c r="I41" s="3">
        <v>0</v>
      </c>
      <c r="J41" s="3">
        <v>76.990000000000009</v>
      </c>
      <c r="K41" s="3">
        <v>0</v>
      </c>
      <c r="L41" s="3">
        <v>0</v>
      </c>
      <c r="M41" s="3">
        <v>567.61</v>
      </c>
      <c r="N41" s="3">
        <v>0</v>
      </c>
      <c r="O41" s="3">
        <v>73.789299999999997</v>
      </c>
      <c r="P41" s="3">
        <v>718.38930000000005</v>
      </c>
      <c r="R41">
        <v>3</v>
      </c>
    </row>
    <row r="42" spans="1:18" hidden="1" x14ac:dyDescent="0.25">
      <c r="A42" t="s">
        <v>282</v>
      </c>
      <c r="B42" t="s">
        <v>284</v>
      </c>
      <c r="C42" t="s">
        <v>1</v>
      </c>
      <c r="D42" t="s">
        <v>0</v>
      </c>
      <c r="E42">
        <v>204605</v>
      </c>
      <c r="F42" t="s">
        <v>255</v>
      </c>
      <c r="G42" t="s">
        <v>256</v>
      </c>
      <c r="H42" s="3">
        <v>4.0500000000000007</v>
      </c>
      <c r="I42" s="3">
        <v>0</v>
      </c>
      <c r="J42" s="3">
        <v>0</v>
      </c>
      <c r="K42" s="3">
        <v>45.97</v>
      </c>
      <c r="L42" s="3">
        <v>0</v>
      </c>
      <c r="M42" s="3">
        <v>0</v>
      </c>
      <c r="N42" s="3">
        <v>0</v>
      </c>
      <c r="O42" s="3">
        <v>5.9760999999999997</v>
      </c>
      <c r="P42" s="3">
        <v>55.996099999999998</v>
      </c>
      <c r="R42">
        <v>3</v>
      </c>
    </row>
    <row r="43" spans="1:18" hidden="1" x14ac:dyDescent="0.25">
      <c r="A43" t="s">
        <v>282</v>
      </c>
      <c r="B43" t="s">
        <v>284</v>
      </c>
      <c r="C43" t="s">
        <v>1</v>
      </c>
      <c r="D43" t="s">
        <v>0</v>
      </c>
      <c r="E43">
        <v>382761</v>
      </c>
      <c r="F43" t="s">
        <v>252</v>
      </c>
      <c r="G43" t="s">
        <v>253</v>
      </c>
      <c r="H43" s="3">
        <v>2.44</v>
      </c>
      <c r="I43" s="3">
        <v>0</v>
      </c>
      <c r="J43" s="3">
        <v>0</v>
      </c>
      <c r="K43" s="3">
        <v>28.81</v>
      </c>
      <c r="L43" s="3">
        <v>0</v>
      </c>
      <c r="M43" s="3">
        <v>0</v>
      </c>
      <c r="N43" s="3">
        <v>0</v>
      </c>
      <c r="O43" s="3">
        <v>3.7452999999999999</v>
      </c>
      <c r="P43" s="3">
        <v>34.9953</v>
      </c>
      <c r="R43">
        <v>3</v>
      </c>
    </row>
    <row r="44" spans="1:18" hidden="1" x14ac:dyDescent="0.25">
      <c r="A44" t="s">
        <v>282</v>
      </c>
      <c r="B44" t="s">
        <v>283</v>
      </c>
      <c r="C44" t="s">
        <v>1</v>
      </c>
      <c r="D44" t="s">
        <v>0</v>
      </c>
      <c r="E44">
        <v>357319</v>
      </c>
      <c r="F44" t="s">
        <v>252</v>
      </c>
      <c r="G44" t="s">
        <v>253</v>
      </c>
      <c r="H44" s="3">
        <v>2.5299999999999998</v>
      </c>
      <c r="I44" s="3">
        <v>0</v>
      </c>
      <c r="J44" s="3">
        <v>0</v>
      </c>
      <c r="K44" s="3">
        <v>28.73</v>
      </c>
      <c r="L44" s="3">
        <v>0</v>
      </c>
      <c r="M44" s="3">
        <v>0</v>
      </c>
      <c r="N44" s="3">
        <v>0</v>
      </c>
      <c r="O44" s="3">
        <v>3.7349000000000001</v>
      </c>
      <c r="P44" s="3">
        <v>34.994900000000001</v>
      </c>
      <c r="R44">
        <v>3</v>
      </c>
    </row>
    <row r="45" spans="1:18" hidden="1" x14ac:dyDescent="0.25">
      <c r="A45" t="s">
        <v>274</v>
      </c>
      <c r="B45" t="s">
        <v>281</v>
      </c>
      <c r="C45" t="s">
        <v>265</v>
      </c>
      <c r="D45" t="s">
        <v>262</v>
      </c>
      <c r="E45">
        <v>2488</v>
      </c>
      <c r="F45" t="s">
        <v>263</v>
      </c>
      <c r="G45" t="s">
        <v>264</v>
      </c>
      <c r="H45" s="3">
        <v>0</v>
      </c>
      <c r="I45" s="3">
        <v>0</v>
      </c>
      <c r="J45" s="3">
        <v>195.87</v>
      </c>
      <c r="K45" s="3">
        <v>0</v>
      </c>
      <c r="L45" s="3">
        <v>0</v>
      </c>
      <c r="M45" s="3">
        <v>365.54</v>
      </c>
      <c r="N45" s="3">
        <v>0</v>
      </c>
      <c r="O45" s="3">
        <v>47.520200000000003</v>
      </c>
      <c r="P45" s="3">
        <v>608.93020000000013</v>
      </c>
      <c r="R45">
        <v>3</v>
      </c>
    </row>
    <row r="46" spans="1:18" hidden="1" x14ac:dyDescent="0.25">
      <c r="A46" t="s">
        <v>274</v>
      </c>
      <c r="B46" t="s">
        <v>281</v>
      </c>
      <c r="C46" t="s">
        <v>265</v>
      </c>
      <c r="D46" t="s">
        <v>262</v>
      </c>
      <c r="E46">
        <v>1569</v>
      </c>
      <c r="F46" t="s">
        <v>263</v>
      </c>
      <c r="G46" t="s">
        <v>264</v>
      </c>
      <c r="H46" s="3">
        <v>0</v>
      </c>
      <c r="I46" s="3">
        <v>0</v>
      </c>
      <c r="J46" s="3">
        <v>282.98</v>
      </c>
      <c r="K46" s="3">
        <v>0</v>
      </c>
      <c r="L46" s="3">
        <v>0</v>
      </c>
      <c r="M46" s="3">
        <v>751.55</v>
      </c>
      <c r="N46" s="3">
        <v>0</v>
      </c>
      <c r="O46" s="3">
        <v>97.701499999999996</v>
      </c>
      <c r="P46" s="3">
        <v>1132.2314999999999</v>
      </c>
      <c r="R46">
        <v>3</v>
      </c>
    </row>
    <row r="47" spans="1:18" hidden="1" x14ac:dyDescent="0.25">
      <c r="A47" t="s">
        <v>274</v>
      </c>
      <c r="B47" t="s">
        <v>280</v>
      </c>
      <c r="C47" t="s">
        <v>1</v>
      </c>
      <c r="D47" t="s">
        <v>0</v>
      </c>
      <c r="E47">
        <v>356160</v>
      </c>
      <c r="F47" t="s">
        <v>252</v>
      </c>
      <c r="G47" t="s">
        <v>253</v>
      </c>
      <c r="H47" s="3">
        <v>1.5</v>
      </c>
      <c r="I47" s="3">
        <v>0</v>
      </c>
      <c r="J47" s="3">
        <v>0</v>
      </c>
      <c r="K47" s="3">
        <v>16.37</v>
      </c>
      <c r="L47" s="3">
        <v>0</v>
      </c>
      <c r="M47" s="3">
        <v>0</v>
      </c>
      <c r="N47" s="3">
        <v>0</v>
      </c>
      <c r="O47" s="3">
        <v>2.1281000000000003</v>
      </c>
      <c r="P47" s="3">
        <v>19.998100000000001</v>
      </c>
      <c r="R47">
        <v>3</v>
      </c>
    </row>
    <row r="48" spans="1:18" hidden="1" x14ac:dyDescent="0.25">
      <c r="A48" t="s">
        <v>274</v>
      </c>
      <c r="B48" t="s">
        <v>279</v>
      </c>
      <c r="C48" t="s">
        <v>1</v>
      </c>
      <c r="D48" t="s">
        <v>0</v>
      </c>
      <c r="E48">
        <v>355592</v>
      </c>
      <c r="F48" t="s">
        <v>252</v>
      </c>
      <c r="G48" t="s">
        <v>253</v>
      </c>
      <c r="H48" s="3">
        <v>4.4000000000000004</v>
      </c>
      <c r="I48" s="3">
        <v>0</v>
      </c>
      <c r="J48" s="3">
        <v>0</v>
      </c>
      <c r="K48" s="3">
        <v>50.09</v>
      </c>
      <c r="L48" s="3">
        <v>0</v>
      </c>
      <c r="M48" s="3">
        <v>0</v>
      </c>
      <c r="N48" s="3">
        <v>0</v>
      </c>
      <c r="O48" s="3">
        <v>6.5117000000000003</v>
      </c>
      <c r="P48" s="3">
        <v>61.0017</v>
      </c>
      <c r="R48">
        <v>3</v>
      </c>
    </row>
    <row r="49" spans="1:18" hidden="1" x14ac:dyDescent="0.25">
      <c r="A49" t="s">
        <v>274</v>
      </c>
      <c r="B49" t="s">
        <v>276</v>
      </c>
      <c r="C49" t="s">
        <v>1</v>
      </c>
      <c r="D49" t="s">
        <v>0</v>
      </c>
      <c r="E49">
        <v>8039</v>
      </c>
      <c r="F49" t="s">
        <v>277</v>
      </c>
      <c r="G49" t="s">
        <v>278</v>
      </c>
      <c r="H49" s="3">
        <v>0</v>
      </c>
      <c r="I49" s="3">
        <v>0</v>
      </c>
      <c r="J49" s="3">
        <v>0</v>
      </c>
      <c r="K49" s="3">
        <v>47.62</v>
      </c>
      <c r="L49" s="3">
        <v>0</v>
      </c>
      <c r="M49" s="3">
        <v>0</v>
      </c>
      <c r="N49" s="3">
        <v>0</v>
      </c>
      <c r="O49" s="3">
        <v>6.1905999999999999</v>
      </c>
      <c r="P49" s="3">
        <v>53.810599999999994</v>
      </c>
      <c r="R49">
        <v>3</v>
      </c>
    </row>
    <row r="50" spans="1:18" hidden="1" x14ac:dyDescent="0.25">
      <c r="A50" t="s">
        <v>274</v>
      </c>
      <c r="B50" t="s">
        <v>275</v>
      </c>
      <c r="C50" t="s">
        <v>1</v>
      </c>
      <c r="D50" t="s">
        <v>0</v>
      </c>
      <c r="E50">
        <v>240483</v>
      </c>
      <c r="F50" t="s">
        <v>252</v>
      </c>
      <c r="G50" t="s">
        <v>253</v>
      </c>
      <c r="H50" s="3">
        <v>2.25</v>
      </c>
      <c r="I50" s="3">
        <v>0</v>
      </c>
      <c r="J50" s="3">
        <v>0</v>
      </c>
      <c r="K50" s="3">
        <v>23.04</v>
      </c>
      <c r="L50" s="3">
        <v>0</v>
      </c>
      <c r="M50" s="3">
        <v>0</v>
      </c>
      <c r="N50" s="3">
        <v>0</v>
      </c>
      <c r="O50" s="3">
        <v>2.9952000000000001</v>
      </c>
      <c r="P50" s="3">
        <v>28.2852</v>
      </c>
      <c r="R50">
        <v>3</v>
      </c>
    </row>
    <row r="51" spans="1:18" hidden="1" x14ac:dyDescent="0.25">
      <c r="A51" t="s">
        <v>269</v>
      </c>
      <c r="B51" t="s">
        <v>273</v>
      </c>
      <c r="C51" t="s">
        <v>1</v>
      </c>
      <c r="D51" t="s">
        <v>0</v>
      </c>
      <c r="E51">
        <v>238291</v>
      </c>
      <c r="F51" t="s">
        <v>252</v>
      </c>
      <c r="G51" t="s">
        <v>253</v>
      </c>
      <c r="H51" s="3">
        <v>3.21</v>
      </c>
      <c r="I51" s="3">
        <v>0</v>
      </c>
      <c r="J51" s="3">
        <v>0</v>
      </c>
      <c r="K51" s="3">
        <v>32.56</v>
      </c>
      <c r="L51" s="3">
        <v>0</v>
      </c>
      <c r="M51" s="3">
        <v>0</v>
      </c>
      <c r="N51" s="3">
        <v>0</v>
      </c>
      <c r="O51" s="3">
        <v>4.2328000000000001</v>
      </c>
      <c r="P51" s="3">
        <v>40.002800000000001</v>
      </c>
      <c r="R51">
        <v>3</v>
      </c>
    </row>
    <row r="52" spans="1:18" hidden="1" x14ac:dyDescent="0.25">
      <c r="A52" t="s">
        <v>269</v>
      </c>
      <c r="B52" t="s">
        <v>272</v>
      </c>
      <c r="C52" t="s">
        <v>1</v>
      </c>
      <c r="D52" t="s">
        <v>0</v>
      </c>
      <c r="E52">
        <v>299606</v>
      </c>
      <c r="F52" t="s">
        <v>252</v>
      </c>
      <c r="G52" t="s">
        <v>253</v>
      </c>
      <c r="H52" s="3">
        <v>3.07</v>
      </c>
      <c r="I52" s="3">
        <v>0</v>
      </c>
      <c r="J52" s="3">
        <v>0</v>
      </c>
      <c r="K52" s="3">
        <v>32.68</v>
      </c>
      <c r="L52" s="3">
        <v>0</v>
      </c>
      <c r="M52" s="3">
        <v>0</v>
      </c>
      <c r="N52" s="3">
        <v>0</v>
      </c>
      <c r="O52" s="3">
        <v>4.2484000000000002</v>
      </c>
      <c r="P52" s="3">
        <v>39.998400000000004</v>
      </c>
      <c r="R52">
        <v>3</v>
      </c>
    </row>
    <row r="53" spans="1:18" hidden="1" x14ac:dyDescent="0.25">
      <c r="A53" t="s">
        <v>269</v>
      </c>
      <c r="B53" t="s">
        <v>271</v>
      </c>
      <c r="C53" t="s">
        <v>1</v>
      </c>
      <c r="D53" t="s">
        <v>0</v>
      </c>
      <c r="E53">
        <v>4886</v>
      </c>
      <c r="F53" t="s">
        <v>257</v>
      </c>
      <c r="G53" t="s">
        <v>258</v>
      </c>
      <c r="H53" s="3">
        <v>0</v>
      </c>
      <c r="I53" s="3">
        <v>0</v>
      </c>
      <c r="J53" s="3">
        <v>0</v>
      </c>
      <c r="K53" s="3">
        <v>26.55</v>
      </c>
      <c r="L53" s="3">
        <v>0</v>
      </c>
      <c r="M53" s="3">
        <v>0</v>
      </c>
      <c r="N53" s="3">
        <v>0</v>
      </c>
      <c r="O53" s="3">
        <v>3.4515000000000002</v>
      </c>
      <c r="P53" s="3">
        <v>30.0015</v>
      </c>
      <c r="R53">
        <v>3</v>
      </c>
    </row>
    <row r="54" spans="1:18" hidden="1" x14ac:dyDescent="0.25">
      <c r="A54" t="s">
        <v>269</v>
      </c>
      <c r="B54" t="s">
        <v>270</v>
      </c>
      <c r="C54" t="s">
        <v>1</v>
      </c>
      <c r="D54" t="s">
        <v>0</v>
      </c>
      <c r="E54">
        <v>182106</v>
      </c>
      <c r="F54" t="s">
        <v>252</v>
      </c>
      <c r="G54" t="s">
        <v>253</v>
      </c>
      <c r="H54" s="3">
        <v>3.33</v>
      </c>
      <c r="I54" s="3">
        <v>0</v>
      </c>
      <c r="J54" s="3">
        <v>0</v>
      </c>
      <c r="K54" s="3">
        <v>32.450000000000003</v>
      </c>
      <c r="L54" s="3">
        <v>0</v>
      </c>
      <c r="M54" s="3">
        <v>0</v>
      </c>
      <c r="N54" s="3">
        <v>0</v>
      </c>
      <c r="O54" s="3">
        <v>4.2185000000000006</v>
      </c>
      <c r="P54" s="3">
        <v>39.9985</v>
      </c>
      <c r="R54">
        <v>3</v>
      </c>
    </row>
    <row r="55" spans="1:18" hidden="1" x14ac:dyDescent="0.25">
      <c r="A55" t="s">
        <v>269</v>
      </c>
      <c r="B55" t="s">
        <v>267</v>
      </c>
      <c r="C55" t="s">
        <v>1</v>
      </c>
      <c r="D55" t="s">
        <v>0</v>
      </c>
      <c r="E55">
        <v>344536</v>
      </c>
      <c r="F55" t="s">
        <v>154</v>
      </c>
      <c r="G55" t="s">
        <v>254</v>
      </c>
      <c r="H55" s="3">
        <v>1.68</v>
      </c>
      <c r="I55" s="3">
        <v>0</v>
      </c>
      <c r="J55" s="3">
        <v>0</v>
      </c>
      <c r="K55" s="3">
        <v>16.21</v>
      </c>
      <c r="L55" s="3">
        <v>0</v>
      </c>
      <c r="M55" s="3">
        <v>0</v>
      </c>
      <c r="N55" s="3">
        <v>0</v>
      </c>
      <c r="O55" s="3">
        <v>2.1073000000000004</v>
      </c>
      <c r="P55" s="3">
        <v>19.997300000000003</v>
      </c>
      <c r="R55">
        <v>3</v>
      </c>
    </row>
    <row r="56" spans="1:18" x14ac:dyDescent="0.25">
      <c r="A56" t="s">
        <v>259</v>
      </c>
      <c r="H56" s="37">
        <f>SUBTOTAL(109,Tabla1[C. EXENTAS])</f>
        <v>4.33</v>
      </c>
      <c r="I56" s="37"/>
      <c r="J56" s="37"/>
      <c r="K56" s="37">
        <f>SUBTOTAL(109,Tabla1[C. GRAVADA])</f>
        <v>77.589999999999989</v>
      </c>
      <c r="L56" s="37"/>
      <c r="M56" s="37"/>
      <c r="N56" s="37"/>
      <c r="O56" s="37">
        <f>SUBTOTAL(109,Tabla1[IVA])</f>
        <v>99.867300000000014</v>
      </c>
      <c r="P56" s="37">
        <f>SUBTOTAL(109,Tabla1[TOTAL C.])</f>
        <v>890.40730000000008</v>
      </c>
      <c r="R56" s="33"/>
    </row>
  </sheetData>
  <dataConsolidate/>
  <conditionalFormatting sqref="E57:E1048576 E1:E55">
    <cfRule type="duplicateValues" dxfId="12" priority="1"/>
    <cfRule type="duplicateValues" dxfId="11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C7" sqref="C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2" t="s">
        <v>87</v>
      </c>
    </row>
    <row r="3" spans="2:4" x14ac:dyDescent="0.25">
      <c r="B3" s="6" t="s">
        <v>2</v>
      </c>
      <c r="D3" s="13"/>
    </row>
    <row r="4" spans="2:4" x14ac:dyDescent="0.25">
      <c r="B4" s="6" t="s">
        <v>3</v>
      </c>
      <c r="D4" s="16" t="s">
        <v>1</v>
      </c>
    </row>
    <row r="5" spans="2:4" x14ac:dyDescent="0.25">
      <c r="B5" s="6" t="s">
        <v>4</v>
      </c>
      <c r="D5" s="16" t="s">
        <v>0</v>
      </c>
    </row>
    <row r="6" spans="2:4" x14ac:dyDescent="0.25">
      <c r="B6" s="7" t="s">
        <v>28</v>
      </c>
      <c r="D6" s="17"/>
    </row>
    <row r="7" spans="2:4" x14ac:dyDescent="0.25">
      <c r="B7" s="6" t="s">
        <v>27</v>
      </c>
      <c r="D7" s="17"/>
    </row>
    <row r="8" spans="2:4" x14ac:dyDescent="0.25">
      <c r="B8" s="6" t="s">
        <v>26</v>
      </c>
      <c r="D8" s="18"/>
    </row>
    <row r="9" spans="2:4" x14ac:dyDescent="0.25">
      <c r="B9" s="6" t="s">
        <v>25</v>
      </c>
      <c r="D9" s="19">
        <f>+D8</f>
        <v>0</v>
      </c>
    </row>
    <row r="10" spans="2:4" x14ac:dyDescent="0.25">
      <c r="B10" s="6" t="s">
        <v>24</v>
      </c>
      <c r="D10" s="20"/>
    </row>
    <row r="11" spans="2:4" x14ac:dyDescent="0.25">
      <c r="B11" s="7" t="s">
        <v>88</v>
      </c>
      <c r="D11" s="28" t="str">
        <f>IFERROR(VLOOKUP(D10,'base de clientes'!A:B,2,0),"No existe")</f>
        <v>No existe</v>
      </c>
    </row>
    <row r="12" spans="2:4" x14ac:dyDescent="0.25">
      <c r="B12" s="7" t="s">
        <v>90</v>
      </c>
      <c r="D12" s="21">
        <v>0</v>
      </c>
    </row>
    <row r="13" spans="2:4" x14ac:dyDescent="0.25">
      <c r="B13" s="7" t="s">
        <v>89</v>
      </c>
      <c r="D13" s="9">
        <v>0</v>
      </c>
    </row>
    <row r="14" spans="2:4" x14ac:dyDescent="0.25">
      <c r="B14" s="6" t="s">
        <v>23</v>
      </c>
      <c r="D14" s="10">
        <v>0</v>
      </c>
    </row>
    <row r="15" spans="2:4" x14ac:dyDescent="0.25">
      <c r="B15" s="6" t="s">
        <v>22</v>
      </c>
      <c r="D15" s="21">
        <f>+D14*0.13</f>
        <v>0</v>
      </c>
    </row>
    <row r="16" spans="2:4" x14ac:dyDescent="0.25">
      <c r="B16" s="6" t="s">
        <v>21</v>
      </c>
      <c r="D16" s="9">
        <v>0</v>
      </c>
    </row>
    <row r="17" spans="2:4" x14ac:dyDescent="0.25">
      <c r="B17" s="6" t="s">
        <v>20</v>
      </c>
      <c r="D17" s="9">
        <v>0</v>
      </c>
    </row>
    <row r="18" spans="2:4" ht="15" customHeight="1" x14ac:dyDescent="0.25">
      <c r="B18" s="6" t="s">
        <v>91</v>
      </c>
      <c r="D18" s="9">
        <f>+(D12+D13+D14+D15+D16+D17)</f>
        <v>0</v>
      </c>
    </row>
    <row r="19" spans="2:4" ht="15.75" thickBot="1" x14ac:dyDescent="0.3">
      <c r="B19" s="6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R5"/>
  <sheetViews>
    <sheetView workbookViewId="0">
      <selection activeCell="A3" sqref="A3:R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3" customWidth="1"/>
    <col min="12" max="12" width="19.28515625" style="3" customWidth="1"/>
    <col min="13" max="13" width="14.42578125" style="3" customWidth="1"/>
    <col min="14" max="14" width="11.42578125" style="3"/>
    <col min="15" max="15" width="12.42578125" style="3" customWidth="1"/>
    <col min="16" max="16" width="14.42578125" style="3" customWidth="1"/>
    <col min="17" max="17" width="15.140625" style="3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88</v>
      </c>
      <c r="K2" s="3" t="s">
        <v>90</v>
      </c>
      <c r="L2" s="3" t="s">
        <v>89</v>
      </c>
      <c r="M2" s="3" t="s">
        <v>23</v>
      </c>
      <c r="N2" s="3" t="s">
        <v>22</v>
      </c>
      <c r="O2" s="3" t="s">
        <v>21</v>
      </c>
      <c r="P2" s="3" t="s">
        <v>20</v>
      </c>
      <c r="Q2" s="3" t="s">
        <v>91</v>
      </c>
      <c r="R2" t="s">
        <v>18</v>
      </c>
    </row>
    <row r="3" spans="1:18" x14ac:dyDescent="0.25">
      <c r="B3" s="1"/>
    </row>
    <row r="4" spans="1:18" ht="15.75" thickBot="1" x14ac:dyDescent="0.3"/>
    <row r="5" spans="1:18" ht="15.75" thickBot="1" x14ac:dyDescent="0.3">
      <c r="A5" s="34" t="s">
        <v>92</v>
      </c>
      <c r="B5" s="35"/>
      <c r="C5" s="35"/>
      <c r="D5" s="35"/>
      <c r="E5" s="35"/>
      <c r="F5" s="35"/>
      <c r="G5" s="35"/>
      <c r="H5" s="35"/>
      <c r="I5" s="35"/>
      <c r="J5" s="36"/>
      <c r="K5" s="4">
        <f>+SUBTOTAL(9,Tabla2[VENTA EXENTA])</f>
        <v>0</v>
      </c>
      <c r="L5" s="4">
        <f>+SUBTOTAL(9,Tabla2[VENTA NO SUJETA])</f>
        <v>0</v>
      </c>
      <c r="M5" s="4">
        <f>+SUBTOTAL(9,Tabla2[V. GRAVADA])</f>
        <v>0</v>
      </c>
      <c r="N5" s="4">
        <f>+SUBTOTAL(9,Tabla2[D.FISCAL])</f>
        <v>0</v>
      </c>
      <c r="O5" s="4">
        <f>+SUBTOTAL(9,Tabla2[V CTA DE 3])</f>
        <v>0</v>
      </c>
      <c r="P5" s="4">
        <f>+SUBTOTAL(9,Tabla2[D. FISCAL A 3])</f>
        <v>0</v>
      </c>
      <c r="Q5" s="4">
        <f>+SUBTOTAL(9,Tabla2[VENTA TOTAL])</f>
        <v>0</v>
      </c>
    </row>
  </sheetData>
  <mergeCells count="1">
    <mergeCell ref="A5:J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336</v>
      </c>
    </row>
    <row r="3" spans="2:4" x14ac:dyDescent="0.25">
      <c r="B3" s="6" t="s">
        <v>2</v>
      </c>
      <c r="D3" s="13" t="s">
        <v>337</v>
      </c>
    </row>
    <row r="4" spans="2:4" x14ac:dyDescent="0.25">
      <c r="B4" s="6" t="s">
        <v>3</v>
      </c>
      <c r="D4" s="16" t="s">
        <v>1</v>
      </c>
    </row>
    <row r="5" spans="2:4" x14ac:dyDescent="0.25">
      <c r="B5" s="25" t="s">
        <v>4</v>
      </c>
      <c r="D5" s="16" t="s">
        <v>251</v>
      </c>
    </row>
    <row r="6" spans="2:4" x14ac:dyDescent="0.25">
      <c r="B6" s="7" t="s">
        <v>85</v>
      </c>
      <c r="D6" s="16" t="s">
        <v>334</v>
      </c>
    </row>
    <row r="7" spans="2:4" x14ac:dyDescent="0.25">
      <c r="B7" s="7" t="s">
        <v>84</v>
      </c>
      <c r="D7" s="16" t="s">
        <v>335</v>
      </c>
    </row>
    <row r="8" spans="2:4" x14ac:dyDescent="0.25">
      <c r="B8" s="7" t="s">
        <v>83</v>
      </c>
      <c r="D8" s="18"/>
    </row>
    <row r="9" spans="2:4" x14ac:dyDescent="0.25">
      <c r="B9" s="6" t="s">
        <v>82</v>
      </c>
      <c r="D9" s="19">
        <f>+D8</f>
        <v>0</v>
      </c>
    </row>
    <row r="10" spans="2:4" x14ac:dyDescent="0.25">
      <c r="B10" s="6" t="s">
        <v>83</v>
      </c>
      <c r="D10" s="27">
        <f>+D9</f>
        <v>0</v>
      </c>
    </row>
    <row r="11" spans="2:4" x14ac:dyDescent="0.25">
      <c r="B11" s="6" t="s">
        <v>82</v>
      </c>
      <c r="D11" s="22">
        <f>+D10</f>
        <v>0</v>
      </c>
    </row>
    <row r="12" spans="2:4" x14ac:dyDescent="0.25">
      <c r="B12" s="6" t="s">
        <v>81</v>
      </c>
      <c r="D12" s="22">
        <v>0</v>
      </c>
    </row>
    <row r="13" spans="2:4" x14ac:dyDescent="0.25">
      <c r="B13" s="6" t="s">
        <v>80</v>
      </c>
      <c r="D13" s="9">
        <v>0</v>
      </c>
    </row>
    <row r="14" spans="2:4" x14ac:dyDescent="0.25">
      <c r="B14" s="6" t="s">
        <v>79</v>
      </c>
      <c r="D14" s="21">
        <v>0</v>
      </c>
    </row>
    <row r="15" spans="2:4" x14ac:dyDescent="0.25">
      <c r="B15" s="26" t="s">
        <v>78</v>
      </c>
      <c r="D15" s="21">
        <v>0</v>
      </c>
    </row>
    <row r="16" spans="2:4" x14ac:dyDescent="0.25">
      <c r="B16" s="26" t="s">
        <v>77</v>
      </c>
      <c r="D16" s="15">
        <v>0</v>
      </c>
    </row>
    <row r="17" spans="2:4" x14ac:dyDescent="0.25">
      <c r="B17" s="26" t="s">
        <v>76</v>
      </c>
      <c r="D17" s="9">
        <v>0</v>
      </c>
    </row>
    <row r="18" spans="2:4" x14ac:dyDescent="0.25">
      <c r="B18" s="26" t="s">
        <v>75</v>
      </c>
      <c r="D18" s="9">
        <v>0</v>
      </c>
    </row>
    <row r="19" spans="2:4" x14ac:dyDescent="0.25">
      <c r="B19" s="26" t="s">
        <v>74</v>
      </c>
      <c r="D19" s="9">
        <v>0</v>
      </c>
    </row>
    <row r="20" spans="2:4" x14ac:dyDescent="0.25">
      <c r="B20" s="26" t="s">
        <v>73</v>
      </c>
      <c r="D20" s="9">
        <v>0</v>
      </c>
    </row>
    <row r="21" spans="2:4" x14ac:dyDescent="0.25">
      <c r="B21" s="26" t="s">
        <v>72</v>
      </c>
      <c r="D21" s="9">
        <v>0</v>
      </c>
    </row>
    <row r="22" spans="2:4" x14ac:dyDescent="0.25">
      <c r="B22" s="26" t="s">
        <v>19</v>
      </c>
      <c r="D22" s="23">
        <f>SUM(D13:D21)</f>
        <v>0</v>
      </c>
    </row>
    <row r="23" spans="2:4" ht="15.75" thickBot="1" x14ac:dyDescent="0.3">
      <c r="B23" s="26" t="s">
        <v>18</v>
      </c>
      <c r="D23" s="24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2"/>
  <sheetViews>
    <sheetView topLeftCell="D1" workbookViewId="0">
      <selection activeCell="B3" sqref="B3:V7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x14ac:dyDescent="0.25">
      <c r="A3" t="s">
        <v>336</v>
      </c>
      <c r="B3" t="s">
        <v>337</v>
      </c>
      <c r="C3" t="s">
        <v>1</v>
      </c>
      <c r="D3" t="s">
        <v>251</v>
      </c>
      <c r="E3" t="s">
        <v>334</v>
      </c>
      <c r="F3" t="s">
        <v>335</v>
      </c>
      <c r="G3">
        <v>9</v>
      </c>
      <c r="H3">
        <v>9</v>
      </c>
      <c r="I3">
        <v>9</v>
      </c>
      <c r="J3">
        <v>9</v>
      </c>
      <c r="L3" s="3">
        <v>0</v>
      </c>
      <c r="M3" s="3">
        <v>0</v>
      </c>
      <c r="N3" s="3">
        <v>0</v>
      </c>
      <c r="O3" s="3">
        <v>99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99</v>
      </c>
      <c r="V3" t="s">
        <v>71</v>
      </c>
    </row>
    <row r="4" spans="1:22" x14ac:dyDescent="0.25">
      <c r="A4" t="s">
        <v>336</v>
      </c>
      <c r="B4" t="s">
        <v>337</v>
      </c>
      <c r="C4" t="s">
        <v>1</v>
      </c>
      <c r="D4" t="s">
        <v>251</v>
      </c>
      <c r="E4" t="s">
        <v>334</v>
      </c>
      <c r="F4" t="s">
        <v>335</v>
      </c>
      <c r="G4">
        <v>8</v>
      </c>
      <c r="H4">
        <v>8</v>
      </c>
      <c r="I4">
        <v>8</v>
      </c>
      <c r="J4">
        <v>8</v>
      </c>
      <c r="L4" s="3">
        <v>0</v>
      </c>
      <c r="M4" s="3">
        <v>0</v>
      </c>
      <c r="N4" s="3">
        <v>0</v>
      </c>
      <c r="O4" s="3">
        <v>77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77</v>
      </c>
      <c r="V4" t="s">
        <v>71</v>
      </c>
    </row>
    <row r="5" spans="1:22" x14ac:dyDescent="0.25">
      <c r="A5" t="s">
        <v>336</v>
      </c>
      <c r="B5" t="s">
        <v>337</v>
      </c>
      <c r="C5" t="s">
        <v>1</v>
      </c>
      <c r="D5" t="s">
        <v>251</v>
      </c>
      <c r="E5" t="s">
        <v>334</v>
      </c>
      <c r="F5" t="s">
        <v>335</v>
      </c>
      <c r="G5">
        <v>7</v>
      </c>
      <c r="H5">
        <v>7</v>
      </c>
      <c r="I5">
        <v>7</v>
      </c>
      <c r="J5">
        <v>7</v>
      </c>
      <c r="L5" s="3">
        <v>0</v>
      </c>
      <c r="M5" s="3">
        <v>0</v>
      </c>
      <c r="N5" s="3">
        <v>0</v>
      </c>
      <c r="O5" s="3">
        <v>140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140</v>
      </c>
      <c r="V5" t="s">
        <v>71</v>
      </c>
    </row>
    <row r="6" spans="1:22" x14ac:dyDescent="0.25">
      <c r="A6" t="s">
        <v>336</v>
      </c>
      <c r="B6" t="s">
        <v>337</v>
      </c>
      <c r="C6" t="s">
        <v>1</v>
      </c>
      <c r="D6" t="s">
        <v>251</v>
      </c>
      <c r="E6" t="s">
        <v>334</v>
      </c>
      <c r="F6" t="s">
        <v>335</v>
      </c>
      <c r="G6">
        <v>6</v>
      </c>
      <c r="H6">
        <v>6</v>
      </c>
      <c r="I6">
        <v>6</v>
      </c>
      <c r="J6">
        <v>6</v>
      </c>
      <c r="L6" s="3">
        <v>0</v>
      </c>
      <c r="M6" s="3">
        <v>0</v>
      </c>
      <c r="N6" s="3">
        <v>0</v>
      </c>
      <c r="O6" s="3">
        <v>151.84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151.84</v>
      </c>
      <c r="V6" t="s">
        <v>71</v>
      </c>
    </row>
    <row r="7" spans="1:22" ht="15.75" thickBot="1" x14ac:dyDescent="0.3">
      <c r="A7" t="s">
        <v>336</v>
      </c>
      <c r="B7" t="s">
        <v>337</v>
      </c>
      <c r="C7" t="s">
        <v>1</v>
      </c>
      <c r="D7" t="s">
        <v>251</v>
      </c>
      <c r="E7" t="s">
        <v>334</v>
      </c>
      <c r="F7" t="s">
        <v>335</v>
      </c>
      <c r="G7">
        <v>5</v>
      </c>
      <c r="H7">
        <v>5</v>
      </c>
      <c r="I7">
        <v>5</v>
      </c>
      <c r="J7">
        <v>5</v>
      </c>
      <c r="L7" s="3">
        <v>0</v>
      </c>
      <c r="M7" s="3">
        <v>0</v>
      </c>
      <c r="N7" s="3">
        <v>0</v>
      </c>
      <c r="O7" s="3">
        <v>191.82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191.82</v>
      </c>
      <c r="V7" t="s">
        <v>71</v>
      </c>
    </row>
    <row r="8" spans="1:22" hidden="1" x14ac:dyDescent="0.25">
      <c r="A8" t="s">
        <v>87</v>
      </c>
      <c r="B8" t="s">
        <v>327</v>
      </c>
      <c r="C8" t="s">
        <v>1</v>
      </c>
      <c r="D8" t="s">
        <v>251</v>
      </c>
      <c r="E8" t="s">
        <v>334</v>
      </c>
      <c r="F8" t="s">
        <v>335</v>
      </c>
      <c r="G8">
        <v>4</v>
      </c>
      <c r="H8">
        <v>4</v>
      </c>
      <c r="I8">
        <v>4</v>
      </c>
      <c r="J8">
        <v>4</v>
      </c>
      <c r="L8" s="3">
        <v>0</v>
      </c>
      <c r="M8" s="3">
        <v>0</v>
      </c>
      <c r="N8" s="3">
        <v>0</v>
      </c>
      <c r="O8" s="3">
        <v>58.85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58.85</v>
      </c>
      <c r="V8" t="s">
        <v>71</v>
      </c>
    </row>
    <row r="9" spans="1:22" hidden="1" x14ac:dyDescent="0.25">
      <c r="A9" t="s">
        <v>87</v>
      </c>
      <c r="B9" t="s">
        <v>327</v>
      </c>
      <c r="C9" t="s">
        <v>1</v>
      </c>
      <c r="D9" t="s">
        <v>251</v>
      </c>
      <c r="E9" t="s">
        <v>334</v>
      </c>
      <c r="F9" t="s">
        <v>335</v>
      </c>
      <c r="G9">
        <v>3</v>
      </c>
      <c r="H9">
        <v>3</v>
      </c>
      <c r="I9">
        <v>3</v>
      </c>
      <c r="J9">
        <v>3</v>
      </c>
      <c r="L9" s="3">
        <v>0</v>
      </c>
      <c r="M9" s="3">
        <v>0</v>
      </c>
      <c r="N9" s="3">
        <v>0</v>
      </c>
      <c r="O9" s="3">
        <v>329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329</v>
      </c>
      <c r="V9" t="s">
        <v>71</v>
      </c>
    </row>
    <row r="10" spans="1:22" hidden="1" x14ac:dyDescent="0.25">
      <c r="A10" t="s">
        <v>87</v>
      </c>
      <c r="B10" t="s">
        <v>327</v>
      </c>
      <c r="C10" t="s">
        <v>1</v>
      </c>
      <c r="D10" t="s">
        <v>251</v>
      </c>
      <c r="E10" t="s">
        <v>334</v>
      </c>
      <c r="F10" t="s">
        <v>335</v>
      </c>
      <c r="G10">
        <v>2</v>
      </c>
      <c r="H10">
        <v>2</v>
      </c>
      <c r="I10">
        <v>2</v>
      </c>
      <c r="J10">
        <v>2</v>
      </c>
      <c r="L10" s="3">
        <v>0</v>
      </c>
      <c r="M10" s="3">
        <v>0</v>
      </c>
      <c r="N10" s="3">
        <v>0</v>
      </c>
      <c r="O10" s="3">
        <v>560.77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560.77</v>
      </c>
      <c r="V10" t="s">
        <v>71</v>
      </c>
    </row>
    <row r="11" spans="1:22" ht="15.75" hidden="1" thickBot="1" x14ac:dyDescent="0.3">
      <c r="A11" t="s">
        <v>87</v>
      </c>
      <c r="B11" t="s">
        <v>327</v>
      </c>
      <c r="C11" t="s">
        <v>1</v>
      </c>
      <c r="D11" t="s">
        <v>251</v>
      </c>
      <c r="E11" t="s">
        <v>334</v>
      </c>
      <c r="F11" t="s">
        <v>335</v>
      </c>
      <c r="G11">
        <v>1</v>
      </c>
      <c r="H11">
        <v>1</v>
      </c>
      <c r="I11">
        <v>1</v>
      </c>
      <c r="J11">
        <v>1</v>
      </c>
      <c r="L11" s="3">
        <v>0</v>
      </c>
      <c r="M11" s="3">
        <v>0</v>
      </c>
      <c r="N11" s="3">
        <v>0</v>
      </c>
      <c r="O11" s="3">
        <v>98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98</v>
      </c>
      <c r="V11" t="s">
        <v>71</v>
      </c>
    </row>
    <row r="12" spans="1:22" ht="15.75" thickBot="1" x14ac:dyDescent="0.3">
      <c r="A12" s="34" t="s">
        <v>92</v>
      </c>
      <c r="B12" s="35"/>
      <c r="C12" s="35"/>
      <c r="D12" s="35"/>
      <c r="E12" s="35"/>
      <c r="F12" s="35"/>
      <c r="G12" s="35"/>
      <c r="H12" s="35"/>
      <c r="I12" s="35"/>
      <c r="J12" s="35"/>
      <c r="K12" s="36"/>
      <c r="L12" s="4">
        <f>+SUBTOTAL(9,Tabla3[V EXENTA])</f>
        <v>0</v>
      </c>
      <c r="M12" s="4">
        <f>+SUBTOTAL(9,Tabla3[VENTAS NO])</f>
        <v>0</v>
      </c>
      <c r="N12" s="4">
        <f>+SUBTOTAL(9,Tabla3[V NO SUJETAS])</f>
        <v>0</v>
      </c>
      <c r="O12" s="4">
        <f>+SUBTOTAL(9,Tabla3[V GRAVADAS])</f>
        <v>659.66000000000008</v>
      </c>
      <c r="P12" s="4">
        <f>+SUBTOTAL(9,Tabla3[EX IN CA])</f>
        <v>0</v>
      </c>
      <c r="Q12" s="4">
        <f>+SUBTOTAL(9,Tabla3[EX OUT CA])</f>
        <v>0</v>
      </c>
      <c r="R12" s="4">
        <f>+SUBTOTAL(9,Tabla3[EX SERVICE])</f>
        <v>0</v>
      </c>
      <c r="S12" s="4">
        <f>+SUBTOTAL(9,Tabla3[V ZONA FRAN])</f>
        <v>0</v>
      </c>
      <c r="T12" s="4">
        <f>+SUBTOTAL(9,Tabla3[V CTA A 3ERO])</f>
        <v>0</v>
      </c>
      <c r="U12" s="4">
        <f>+SUBTOTAL(9,Tabla3[TOTAL VENTA])</f>
        <v>659.66000000000008</v>
      </c>
      <c r="V12" s="3">
        <f>+U12/1.13</f>
        <v>583.76991150442495</v>
      </c>
    </row>
  </sheetData>
  <mergeCells count="1">
    <mergeCell ref="A12:K1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9"/>
  <sheetViews>
    <sheetView topLeftCell="A82" workbookViewId="0">
      <selection activeCell="A98" sqref="A98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30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31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</sheetData>
  <conditionalFormatting sqref="A1:A1048576">
    <cfRule type="duplicateValues" dxfId="1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B1" sqref="B1:B56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2022-11-11T22:46:57Z</dcterms:modified>
</cp:coreProperties>
</file>