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3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RET 1%" sheetId="14" r:id="rId8"/>
    <sheet name="DECLARACION" sheetId="13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'Libro de Consumidor'!$O$5</definedName>
    <definedName name="_xlnm._FilterDatabase" localSheetId="7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3" l="1"/>
  <c r="D9" i="6" l="1"/>
  <c r="H85" i="12"/>
  <c r="K85" i="12"/>
  <c r="O85" i="12"/>
  <c r="P85" i="12"/>
  <c r="R85" i="12"/>
  <c r="H3" i="14" l="1"/>
  <c r="G3" i="14"/>
  <c r="G4" i="13"/>
  <c r="G9" i="13" s="1"/>
  <c r="I8" i="13"/>
  <c r="F14" i="13"/>
  <c r="F15" i="13" s="1"/>
  <c r="F18" i="13" s="1"/>
  <c r="G14" i="13"/>
  <c r="D19" i="6" l="1"/>
  <c r="D19" i="5"/>
  <c r="R4" i="10" l="1"/>
  <c r="J4" i="13" s="1"/>
  <c r="J9" i="13" s="1"/>
  <c r="U4" i="10" l="1"/>
  <c r="O4" i="10"/>
  <c r="I5" i="13" s="1"/>
  <c r="I9" i="13" s="1"/>
  <c r="V4" i="10"/>
  <c r="U63" i="8"/>
  <c r="R63" i="8"/>
  <c r="Q63" i="8"/>
  <c r="H4" i="13" s="1"/>
  <c r="H9" i="13" s="1"/>
  <c r="W63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D9" i="9"/>
  <c r="D10" i="9" s="1"/>
  <c r="D11" i="9" s="1"/>
  <c r="L16" i="13" l="1"/>
  <c r="M10" i="13"/>
  <c r="D22" i="9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<sst xmlns="http://schemas.openxmlformats.org/spreadsheetml/2006/main" count="1501" uniqueCount="399">
  <si>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</si>
  <si>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</si>
  <si>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</si>
  <si>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</si>
  <si>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</si>
  <si>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</si>
  <si>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</si>
  <si>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</si>
  <si>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</si>
  <si>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</si>
  <si>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</si>
  <si>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</si>
  <si>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</si>
  <si>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</si>
  <si>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</si>
  <si>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</si>
  <si>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</si>
  <si>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</si>
  <si>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</si>
  <si>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</si>
  <si>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</si>
  <si>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</si>
  <si>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</si>
  <si>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</si>
  <si>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</si>
  <si>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</si>
  <si>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</si>
  <si>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</si>
  <si>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</si>
  <si>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</si>
  <si>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</si>
  <si>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</si>
  <si>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</si>
  <si>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</si>
  <si>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</si>
  <si>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</si>
  <si>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</si>
  <si>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</si>
  <si>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</si>
  <si>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</si>
  <si>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</si>
  <si>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</si>
  <si>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</si>
  <si>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</si>
  <si>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</si>
  <si>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</si>
  <si>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</si>
  <si>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</si>
  <si>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</si>
  <si>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</si>
  <si>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</si>
  <si>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</si>
  <si>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</si>
  <si>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</si>
  <si>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</si>
  <si>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</si>
  <si>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</si>
  <si>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</si>
  <si>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</si>
  <si>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</si>
  <si>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</si>
  <si>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</si>
  <si>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</si>
  <si>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</si>
  <si>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</si>
  <si>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</si>
  <si>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</si>
  <si>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</si>
  <si>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</si>
  <si>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</si>
  <si>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</si>
  <si>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</si>
  <si>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</si>
  <si>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</si>
  <si>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</si>
  <si>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</si>
  <si>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</si>
  <si>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</si>
  <si>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</si>
  <si>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</si>
  <si>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</si>
  <si>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</si>
  <si>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</si>
  <si>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</si>
  <si>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</si>
  <si>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</si>
  <si>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</si>
  <si>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</si>
  <si>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</si>
  <si>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</si>
  <si>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</si>
  <si>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</si>
  <si>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</si>
  <si>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</si>
  <si>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</si>
  <si>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</si>
  <si>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</si>
  <si>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</si>
  <si>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</si>
  <si>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</si>
  <si>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</si>
  <si>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</si>
  <si>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</si>
  <si>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</si>
  <si>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</si>
  <si>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</si>
  <si>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</si>
  <si>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</si>
  <si>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</si>
  <si>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</si>
  <si>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</si>
  <si>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</si>
  <si>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</si>
  <si>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</si>
  <si>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</si>
  <si>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</si>
  <si>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</si>
  <si>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</si>
  <si>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</si>
  <si>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</si>
  <si>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</si>
  <si>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</si>
  <si>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</si>
  <si>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</si>
  <si>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</si>
  <si>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</si>
  <si>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</si>
  <si>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</si>
  <si>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</si>
  <si>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</si>
  <si>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</si>
  <si>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</si>
  <si>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</si>
  <si>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</si>
  <si>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</si>
  <si>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</si>
  <si>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</si>
  <si>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</si>
  <si>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</si>
  <si>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</si>
  <si>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</si>
  <si>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</si>
  <si>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</si>
  <si>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</si>
  <si>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</si>
  <si>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</si>
  <si>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</si>
  <si>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</si>
  <si>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</si>
  <si>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</si>
  <si>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</si>
  <si>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</si>
  <si>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</si>
  <si>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</si>
  <si>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</si>
  <si>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</si>
  <si>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</si>
  <si>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</si>
  <si>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</si>
  <si>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</si>
  <si>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</si>
  <si>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</si>
  <si>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</si>
  <si>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</si>
  <si>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</si>
  <si>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</si>
  <si>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</si>
  <si>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</si>
  <si>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</si>
  <si>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</si>
  <si>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</si>
  <si>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</si>
  <si>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</si>
  <si>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</si>
  <si>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06142411091067</t>
  </si>
  <si>
    <t>CIVIL INFRAESTRUCTURA S.A DE C.V.</t>
  </si>
  <si>
    <t>05110507121010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</si>
  <si>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</si>
  <si>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</si>
  <si>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</si>
  <si>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</si>
  <si>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</si>
  <si>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</si>
  <si>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</si>
  <si>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</si>
  <si>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</si>
  <si>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</si>
  <si>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</si>
  <si>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</si>
  <si>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</si>
  <si>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</si>
  <si>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</si>
  <si>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</si>
  <si>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</si>
  <si>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</si>
  <si>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</si>
  <si>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</si>
  <si>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</si>
  <si>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</si>
  <si>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</si>
  <si>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</si>
  <si>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</si>
  <si>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</si>
  <si>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</si>
  <si>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</si>
  <si>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</si>
  <si>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</si>
  <si>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</si>
  <si>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</si>
  <si>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</si>
  <si>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</si>
  <si>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</si>
  <si>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</si>
  <si>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</si>
  <si>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</si>
  <si>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</si>
  <si>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</si>
  <si>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</si>
  <si>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</si>
  <si>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</si>
  <si>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</si>
  <si>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</si>
  <si>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</si>
  <si>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</si>
  <si>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</si>
  <si>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</si>
  <si>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</si>
  <si>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</si>
  <si>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</si>
  <si>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</si>
  <si>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</si>
  <si>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</si>
  <si>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</si>
  <si>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12172704921013</t>
  </si>
  <si>
    <t>UNIRAD S.A DE C.V.</t>
  </si>
  <si>
    <t>06143001780012</t>
  </si>
  <si>
    <t>LA CASA DEL REPUESTO S.A DE C.V.</t>
  </si>
  <si>
    <t>05110610820011</t>
  </si>
  <si>
    <t>EL SURCO S.A DE C.V.</t>
  </si>
  <si>
    <t>05221608041014</t>
  </si>
  <si>
    <t>IMPOSERDI S.A DE C.V.</t>
  </si>
  <si>
    <t>05112812631064</t>
  </si>
  <si>
    <t>ARISTIDES ORLANDO RIVAS</t>
  </si>
  <si>
    <t>06140309760011</t>
  </si>
  <si>
    <t>PROTECNO S.A DE C.V.</t>
  </si>
  <si>
    <t>06141603061033</t>
  </si>
  <si>
    <t>ARGUZ S.A DE C.V.</t>
  </si>
  <si>
    <t>06141403161033</t>
  </si>
  <si>
    <t>ECSA OPERADORA EL SALVADOR S.A DE C.V.</t>
  </si>
  <si>
    <t>03162905091019</t>
  </si>
  <si>
    <t>AGAPE</t>
  </si>
  <si>
    <t>06112701760010</t>
  </si>
  <si>
    <t>FIDEICOMISO WALTER ARTURO SOUNDY</t>
  </si>
  <si>
    <t>06141106161059</t>
  </si>
  <si>
    <t>LTE RENTA EQUIPOS S.A DE C.V.</t>
  </si>
  <si>
    <t>06142109161080</t>
  </si>
  <si>
    <t>BUSTING S.A DE C.V.</t>
  </si>
  <si>
    <t>05112010720015</t>
  </si>
  <si>
    <t>ACOPACTO DE R.L.</t>
  </si>
  <si>
    <t>05033105421013</t>
  </si>
  <si>
    <t>CAJA DE CREDITO COLON</t>
  </si>
  <si>
    <t>06141611951013</t>
  </si>
  <si>
    <t>DISTRIBUIDORA DE ELECTRICIDAD DELSUR</t>
  </si>
  <si>
    <t>06141310151062</t>
  </si>
  <si>
    <t>MINERALES, S.A DE C.V.</t>
  </si>
  <si>
    <t>TRANSTEX S.A DE C.V</t>
  </si>
  <si>
    <t>05110506211016</t>
  </si>
  <si>
    <t>GRUPO HERNANDEZ &amp; AMAYA S.A DE C.V.</t>
  </si>
  <si>
    <t>06142405041058</t>
  </si>
  <si>
    <t>DISTRIBUIDORA DE QUIMICOS Y COLORANTES</t>
  </si>
  <si>
    <t>15041RESIN563662021</t>
  </si>
  <si>
    <t>15041RESIN151832019</t>
  </si>
  <si>
    <t>19BL000F</t>
  </si>
  <si>
    <t>05102905901015</t>
  </si>
  <si>
    <t>CRISTIAN ERICSON MONTERROSA GOMEZ</t>
  </si>
  <si>
    <t>06142303911015</t>
  </si>
  <si>
    <t>TELEMOVIL EL SALVADOR S.A DE C.V.</t>
  </si>
  <si>
    <t>06141106071025</t>
  </si>
  <si>
    <t>FARMACIAS EUROPEAS</t>
  </si>
  <si>
    <t>06141104780023</t>
  </si>
  <si>
    <t>COPLASA S.A DE C.V.</t>
  </si>
  <si>
    <t>14070503650018</t>
  </si>
  <si>
    <t>CARLOS DANIS RAMIREZ VENTURA</t>
  </si>
  <si>
    <t>12042207751014</t>
  </si>
  <si>
    <t>JOSE JESUS VILLANUEVA ANDRADE</t>
  </si>
  <si>
    <t>02101809761019</t>
  </si>
  <si>
    <t>ALEJANDRO FRANCISCO MONTOYA GIRON</t>
  </si>
  <si>
    <t>02101911710016</t>
  </si>
  <si>
    <t>ALMACENES VIDRI, S.A DE C.V.</t>
  </si>
  <si>
    <t>06142801880014</t>
  </si>
  <si>
    <t>PROCESADORA Y DISTRIBUIDORA NACIONAL S.A DE C.V.</t>
  </si>
  <si>
    <t>RAMIREZ VENTURA S.A DE C.V.</t>
  </si>
  <si>
    <t>06141612021044</t>
  </si>
  <si>
    <t>LUIGEMI S.A DE C.V.</t>
  </si>
  <si>
    <t>06143012871071</t>
  </si>
  <si>
    <t>CORINA MARGARITA SOSA DE HERNANDEZ</t>
  </si>
  <si>
    <t>06142006031022</t>
  </si>
  <si>
    <t>FERRUSAL S.A DE C.V.</t>
  </si>
  <si>
    <t>05110804510015</t>
  </si>
  <si>
    <t>CARLOS ALBERTO RAMIREZ VALIENTE</t>
  </si>
  <si>
    <t>05172512691017</t>
  </si>
  <si>
    <t>SUSY DEL CARMEN SOLORZANO DE FIGUERO</t>
  </si>
  <si>
    <t>06140909211040</t>
  </si>
  <si>
    <t>TRABIA, S.A DE C.V.</t>
  </si>
  <si>
    <t>17/12/2022</t>
  </si>
  <si>
    <t>05/01/2023</t>
  </si>
  <si>
    <t>16/01/2023</t>
  </si>
  <si>
    <t>18/01/2023</t>
  </si>
  <si>
    <t>06140404600015</t>
  </si>
  <si>
    <t xml:space="preserve">UNO EL SALVADOR S.A </t>
  </si>
  <si>
    <t>19/01/2023</t>
  </si>
  <si>
    <t>20/01/2023</t>
  </si>
  <si>
    <t>24/01/2023</t>
  </si>
  <si>
    <t>25/01/2023</t>
  </si>
  <si>
    <t>26/01/2023</t>
  </si>
  <si>
    <t>27/01/2023</t>
  </si>
  <si>
    <t>28/01/2023</t>
  </si>
  <si>
    <t>06141011221011</t>
  </si>
  <si>
    <t>DIJOSA S.A DE C.V.</t>
  </si>
  <si>
    <t>30/01/2023</t>
  </si>
  <si>
    <t>2023</t>
  </si>
  <si>
    <t>29/01/2023</t>
  </si>
  <si>
    <t>31/01/2023</t>
  </si>
  <si>
    <t>23/01/2023</t>
  </si>
  <si>
    <t>09/01/2023</t>
  </si>
  <si>
    <t>11/01/2023</t>
  </si>
  <si>
    <t>12/01/2023</t>
  </si>
  <si>
    <t>06140108580017</t>
  </si>
  <si>
    <t>10/01/2023</t>
  </si>
  <si>
    <t>FREUND S.A DE C.V.</t>
  </si>
  <si>
    <t>14/01/2023</t>
  </si>
  <si>
    <t>13/01/2023</t>
  </si>
  <si>
    <t>06141402560013</t>
  </si>
  <si>
    <t>FERRETERIA LA PALMA S.A DE C.V.</t>
  </si>
  <si>
    <t>06141211201163</t>
  </si>
  <si>
    <t>07/01/2023</t>
  </si>
  <si>
    <t>PANDA PRINT S.A DE C.V.</t>
  </si>
  <si>
    <t>FEBRERO</t>
  </si>
  <si>
    <t>03/02/2023</t>
  </si>
  <si>
    <t>10/02/2023</t>
  </si>
  <si>
    <t>13/02/2023</t>
  </si>
  <si>
    <t>14/02/2023</t>
  </si>
  <si>
    <t>17/02/2023</t>
  </si>
  <si>
    <t>05112701760010</t>
  </si>
  <si>
    <t>23/02/2023</t>
  </si>
  <si>
    <t>27/02/2023</t>
  </si>
  <si>
    <t>25/02/2023</t>
  </si>
  <si>
    <t>22/02/2023</t>
  </si>
  <si>
    <t>06140602141037</t>
  </si>
  <si>
    <t>18/02/2023</t>
  </si>
  <si>
    <t>INVERSIONES MAREM S.A DE C.V.</t>
  </si>
  <si>
    <t>16/02/2023</t>
  </si>
  <si>
    <t>26/02/2023</t>
  </si>
  <si>
    <t>06142708101053</t>
  </si>
  <si>
    <t>GRUPO NSV S.A DE C.V.</t>
  </si>
  <si>
    <t>20/02/2023</t>
  </si>
  <si>
    <t>01/02/2023</t>
  </si>
  <si>
    <t>05/02/2023</t>
  </si>
  <si>
    <t>06/02/2023</t>
  </si>
  <si>
    <t>07/02/2023</t>
  </si>
  <si>
    <t>02/02/2023</t>
  </si>
  <si>
    <t>08/02/2023</t>
  </si>
  <si>
    <t>06140703001112</t>
  </si>
  <si>
    <t>SOFIA GRABRIELA CANALES MENA</t>
  </si>
  <si>
    <t>11012111771014</t>
  </si>
  <si>
    <t>24/02/2023</t>
  </si>
  <si>
    <t>JOSE REYNALDO ARGUERA GONZALES</t>
  </si>
  <si>
    <t>17/01/2023</t>
  </si>
  <si>
    <t>MARZO</t>
  </si>
  <si>
    <t>02/03/2023</t>
  </si>
  <si>
    <t>03/03/2023</t>
  </si>
  <si>
    <t>10/03/2023</t>
  </si>
  <si>
    <t>13/03/2023</t>
  </si>
  <si>
    <t>14/03/2023</t>
  </si>
  <si>
    <t>16/03/2023</t>
  </si>
  <si>
    <t>21/03/2023</t>
  </si>
  <si>
    <t>28/03/2023</t>
  </si>
  <si>
    <t>06140712021037</t>
  </si>
  <si>
    <t>PRELO S.A DE C.V.</t>
  </si>
  <si>
    <t>29/03/2023</t>
  </si>
  <si>
    <t>30/03/2023</t>
  </si>
  <si>
    <t>31/03/2023</t>
  </si>
  <si>
    <t>0303</t>
  </si>
  <si>
    <t>06140307951051</t>
  </si>
  <si>
    <t>ROCELI CONSULTORES, S.A DE C.V.</t>
  </si>
  <si>
    <t>01/03/2023</t>
  </si>
  <si>
    <t>06142502211049</t>
  </si>
  <si>
    <t>CARS CENTER S.A DE C.V.</t>
  </si>
  <si>
    <t>09043007610018</t>
  </si>
  <si>
    <t>SAUL POCASANGRE ESCOBAR</t>
  </si>
  <si>
    <t>07/03/2023</t>
  </si>
  <si>
    <t>08/03/2023</t>
  </si>
  <si>
    <t>04/03/2023</t>
  </si>
  <si>
    <t>09/03/2023</t>
  </si>
  <si>
    <t>06140706211045</t>
  </si>
  <si>
    <t>LOS CUÑADOS INC, S.A DE C.V.</t>
  </si>
  <si>
    <t>17/03/2023</t>
  </si>
  <si>
    <t>15/03/2023</t>
  </si>
  <si>
    <t>27/03/2023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</si>
</sst>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5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11" fillId="5" borderId="7" xfId="0" applyNumberFormat="1" applyFont="1" applyFill="1" applyBorder="1" applyAlignment="1"/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3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78441</xdr:rowOff>
    </xdr:from>
    <xdr:to>
      <xdr:col>4</xdr:col>
      <xdr:colOff>156882</xdr:colOff>
      <xdr:row>1</xdr:row>
      <xdr:rowOff>44824</xdr:rowOff>
    </xdr:to>
    <xdr:sp macro="" textlink="">
      <xdr:nvSpPr>
        <xdr:cNvPr id="3" name="2 Rectángulo redondeado"/>
        <xdr:cNvSpPr/>
      </xdr:nvSpPr>
      <xdr:spPr>
        <a:xfrm>
          <a:off x="582706" y="78441"/>
          <a:ext cx="3395382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85" totalsRowCount="1">
  <autoFilter ref="A3:R84">
    <filterColumn colId="0">
      <filters>
        <filter val="MARZO"/>
      </filters>
    </filterColumn>
  </autoFilter>
  <sortState ref="A4:Q806">
    <sortCondition ref="B3:B579"/>
  </sortState>
  <tableColumns count="18">
    <tableColumn id="1" name="MES" totalsRowLabel="Total"/>
    <tableColumn id="2" name="FECHA" dataDxfId="49" totalsRowDxfId="48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47" dataCellStyle="Moneda"/>
    <tableColumn id="9" name="I. EXENTAS" totalsRowDxfId="46" dataCellStyle="Moneda"/>
    <tableColumn id="10" name="IMPOR EX" totalsRowDxfId="45" dataCellStyle="Moneda"/>
    <tableColumn id="11" name="C. GRAVADA" totalsRowFunction="sum" totalsRowDxfId="44" dataCellStyle="Moneda"/>
    <tableColumn id="12" name="INTER GRAVA" totalsRowDxfId="43" dataCellStyle="Moneda"/>
    <tableColumn id="13" name="IMPOR BIENES" totalsRowDxfId="42" dataCellStyle="Moneda"/>
    <tableColumn id="14" name="IMPOR SERV" totalsRowDxfId="41" dataCellStyle="Moneda"/>
    <tableColumn id="15" name="IVA" totalsRowFunction="sum" totalsRowDxfId="40" dataCellStyle="Moneda"/>
    <tableColumn id="16" name="TOTAL C." totalsRowFunction="sum" totalsRowDxfId="39" dataCellStyle="Moneda"/>
    <tableColumn id="18" name="DUI" dataDxfId="38" totalsRowDxfId="37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63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5" dataCellStyle="Moneda"/>
    <tableColumn id="12" name="VENTA NO SUJETA" totalsRowDxfId="34" dataCellStyle="Moneda"/>
    <tableColumn id="13" name="V. GRAVADA" totalsRowFunction="sum" totalsRowDxfId="33" dataCellStyle="Moneda"/>
    <tableColumn id="14" name="D.FISCAL" totalsRowFunction="sum" totalsRowDxfId="32" dataCellStyle="Moneda"/>
    <tableColumn id="15" name="V CTA DE 3" totalsRowDxfId="31" dataCellStyle="Moneda"/>
    <tableColumn id="16" name="D. FISCAL A 3" totalsRowDxfId="30" dataCellStyle="Moneda"/>
    <tableColumn id="17" name="VENTA TOTAL" totalsRowFunction="sum" totalsRowDxfId="29" dataCellStyle="Moneda"/>
    <tableColumn id="19" name="DUI" dataDxfId="28" totalsRowDxfId="27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" totalsRowCount="1">
  <sortState ref="A3:V565">
    <sortCondition ref="G2:G565"/>
  </sortState>
  <tableColumns count="22">
    <tableColumn id="1" name="MES" totalsRowLabel="Total"/>
    <tableColumn id="2" name="FECHA" dataDxfId="25" totalsRowDxfId="24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23" dataCellStyle="Moneda"/>
    <tableColumn id="13" name="VENTAS NO" totalsRowDxfId="22" dataCellStyle="Moneda"/>
    <tableColumn id="14" name="V NO SUJETAS" totalsRowDxfId="21" dataCellStyle="Moneda"/>
    <tableColumn id="15" name="V GRAVADAS" totalsRowFunction="sum" totalsRowDxfId="20" dataCellStyle="Moneda"/>
    <tableColumn id="16" name="EX IN CA" totalsRowDxfId="19" dataCellStyle="Moneda"/>
    <tableColumn id="17" name="EX OUT CA" totalsRowDxfId="18" dataCellStyle="Moneda"/>
    <tableColumn id="18" name="EX SERVICE" totalsRowFunction="sum" totalsRowDxfId="17" dataCellStyle="Moneda"/>
    <tableColumn id="19" name="V ZONA FRAN" totalsRowDxfId="16" dataCellStyle="Moneda"/>
    <tableColumn id="20" name="V CTA A 3ERO" totalsRowDxfId="15" dataCellStyle="Moneda"/>
    <tableColumn id="21" name="TOTAL VENTA" totalsRowFunction="sum" dataDxfId="14" totalsRowDxfId="13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368</v>
      </c>
    </row>
    <row r="4" spans="2:10" x14ac:dyDescent="0.25">
      <c r="B4" s="5" t="s">
        <v>2</v>
      </c>
      <c r="D4" s="30" t="str">
        <f>+J4</f>
        <v>03/03/2023</v>
      </c>
      <c r="E4" s="27" t="s">
        <v>382</v>
      </c>
      <c r="F4" s="28" t="str">
        <f>+LEFT(E4,2)</f>
        <v>03</v>
      </c>
      <c r="G4" s="28" t="str">
        <f>+RIGHT(E4,2)</f>
        <v>03</v>
      </c>
      <c r="H4" s="29" t="s">
        <v>320</v>
      </c>
      <c r="I4" s="28" t="s">
        <v>93</v>
      </c>
      <c r="J4" s="28" t="str">
        <f>+F4&amp;I4&amp;G4&amp;I4&amp;H4</f>
        <v>03/03/2023</v>
      </c>
    </row>
    <row r="5" spans="2:10" hidden="1" x14ac:dyDescent="0.25">
      <c r="B5" s="5" t="s">
        <v>3</v>
      </c>
      <c r="D5" s="7" t="s">
        <v>1</v>
      </c>
    </row>
    <row r="6" spans="2:10" hidden="1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273</v>
      </c>
    </row>
    <row r="9" spans="2:10" x14ac:dyDescent="0.25">
      <c r="B9" s="5" t="s">
        <v>85</v>
      </c>
      <c r="D9" s="24" t="str">
        <f>IFERROR(VLOOKUP(D8,'[1]BASE DE PROVEEDORES'!$A:$B,2,0),"No Existe")</f>
        <v>CRISTIAN ERICSON MONTERROSA GOMEZ</v>
      </c>
    </row>
    <row r="10" spans="2:10" x14ac:dyDescent="0.25">
      <c r="B10" s="5" t="s">
        <v>7</v>
      </c>
      <c r="D10" s="8">
        <v>0</v>
      </c>
    </row>
    <row r="11" spans="2:10" hidden="1" x14ac:dyDescent="0.25">
      <c r="B11" s="5" t="s">
        <v>8</v>
      </c>
      <c r="D11" s="8">
        <v>0</v>
      </c>
    </row>
    <row r="12" spans="2:10" hidden="1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hidden="1" x14ac:dyDescent="0.25">
      <c r="B14" s="5" t="s">
        <v>11</v>
      </c>
      <c r="D14" s="8">
        <v>0</v>
      </c>
    </row>
    <row r="15" spans="2:10" hidden="1" x14ac:dyDescent="0.25">
      <c r="B15" s="5" t="s">
        <v>13</v>
      </c>
      <c r="D15" s="8">
        <v>0</v>
      </c>
    </row>
    <row r="16" spans="2:10" hidden="1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2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85"/>
  <sheetViews>
    <sheetView workbookViewId="0">
      <pane ySplit="3" topLeftCell="A4" activePane="bottomLeft" state="frozen"/>
      <selection pane="bottomLeft" activeCell="B4" sqref="B4:R2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177</v>
      </c>
      <c r="G1" s="33"/>
      <c r="H1" s="49"/>
      <c r="I1" s="49"/>
    </row>
    <row r="2" spans="1:18" x14ac:dyDescent="0.25">
      <c r="F2" s="33"/>
      <c r="G2" s="33"/>
      <c r="H2" s="49"/>
      <c r="I2" s="49"/>
    </row>
    <row r="3" spans="1:18" x14ac:dyDescent="0.25">
      <c r="A3" t="s">
        <v>17</v>
      </c>
      <c r="B3" s="1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368</v>
      </c>
      <c r="B4" s="1" t="s">
        <v>370</v>
      </c>
      <c r="C4" t="s">
        <v>1</v>
      </c>
      <c r="D4" t="s">
        <v>0</v>
      </c>
      <c r="E4">
        <v>449</v>
      </c>
      <c r="F4" t="s">
        <v>273</v>
      </c>
      <c r="G4" t="s">
        <v>274</v>
      </c>
      <c r="H4" s="3">
        <v>0</v>
      </c>
      <c r="I4" s="3">
        <v>0</v>
      </c>
      <c r="J4" s="3">
        <v>0</v>
      </c>
      <c r="K4" s="3">
        <v>660</v>
      </c>
      <c r="L4" s="3">
        <v>0</v>
      </c>
      <c r="M4" s="3">
        <v>0</v>
      </c>
      <c r="N4" s="3">
        <v>0</v>
      </c>
      <c r="O4" s="3">
        <v>85.8</v>
      </c>
      <c r="P4" s="3">
        <v>745.8</v>
      </c>
      <c r="R4">
        <v>3</v>
      </c>
    </row>
    <row r="5" spans="1:18" x14ac:dyDescent="0.25">
      <c r="A5" t="s">
        <v>368</v>
      </c>
      <c r="B5" s="1" t="s">
        <v>398</v>
      </c>
      <c r="C5" t="s">
        <v>1</v>
      </c>
      <c r="D5" t="s">
        <v>0</v>
      </c>
      <c r="E5">
        <v>486</v>
      </c>
      <c r="F5" t="s">
        <v>273</v>
      </c>
      <c r="G5" t="s">
        <v>274</v>
      </c>
      <c r="H5" s="3">
        <v>0</v>
      </c>
      <c r="I5" s="3">
        <v>0</v>
      </c>
      <c r="J5" s="3">
        <v>0</v>
      </c>
      <c r="K5" s="3">
        <v>220</v>
      </c>
      <c r="L5" s="3">
        <v>0</v>
      </c>
      <c r="M5" s="3">
        <v>0</v>
      </c>
      <c r="N5" s="3">
        <v>0</v>
      </c>
      <c r="O5" s="3">
        <v>28.6</v>
      </c>
      <c r="P5" s="3">
        <v>248.6</v>
      </c>
      <c r="R5">
        <v>3</v>
      </c>
    </row>
    <row r="6" spans="1:18" x14ac:dyDescent="0.25">
      <c r="A6" t="s">
        <v>368</v>
      </c>
      <c r="B6" s="1" t="s">
        <v>398</v>
      </c>
      <c r="C6" t="s">
        <v>1</v>
      </c>
      <c r="D6" t="s">
        <v>0</v>
      </c>
      <c r="E6">
        <v>485</v>
      </c>
      <c r="F6" t="s">
        <v>273</v>
      </c>
      <c r="G6" t="s">
        <v>274</v>
      </c>
      <c r="H6" s="3">
        <v>0</v>
      </c>
      <c r="I6" s="3">
        <v>0</v>
      </c>
      <c r="J6" s="3">
        <v>0</v>
      </c>
      <c r="K6" s="3">
        <v>130</v>
      </c>
      <c r="L6" s="3">
        <v>0</v>
      </c>
      <c r="M6" s="3">
        <v>0</v>
      </c>
      <c r="N6" s="3">
        <v>0</v>
      </c>
      <c r="O6" s="3">
        <v>16.900000000000002</v>
      </c>
      <c r="P6" s="3">
        <v>146.9</v>
      </c>
      <c r="R6">
        <v>3</v>
      </c>
    </row>
    <row r="7" spans="1:18" x14ac:dyDescent="0.25">
      <c r="A7" t="s">
        <v>368</v>
      </c>
      <c r="B7" s="1" t="s">
        <v>397</v>
      </c>
      <c r="C7" t="s">
        <v>1</v>
      </c>
      <c r="D7" t="s">
        <v>0</v>
      </c>
      <c r="E7">
        <v>474</v>
      </c>
      <c r="F7" t="s">
        <v>273</v>
      </c>
      <c r="G7" t="s">
        <v>274</v>
      </c>
      <c r="H7" s="3">
        <v>0</v>
      </c>
      <c r="I7" s="3">
        <v>0</v>
      </c>
      <c r="J7" s="3">
        <v>0</v>
      </c>
      <c r="K7" s="3">
        <v>50</v>
      </c>
      <c r="L7" s="3">
        <v>0</v>
      </c>
      <c r="M7" s="3">
        <v>0</v>
      </c>
      <c r="N7" s="3">
        <v>0</v>
      </c>
      <c r="O7" s="3">
        <v>6.5</v>
      </c>
      <c r="P7" s="3">
        <v>56.5</v>
      </c>
      <c r="R7">
        <v>3</v>
      </c>
    </row>
    <row r="8" spans="1:18" x14ac:dyDescent="0.25">
      <c r="A8" t="s">
        <v>368</v>
      </c>
      <c r="B8" s="1" t="s">
        <v>372</v>
      </c>
      <c r="C8" t="s">
        <v>1</v>
      </c>
      <c r="D8" t="s">
        <v>0</v>
      </c>
      <c r="E8">
        <v>465</v>
      </c>
      <c r="F8" t="s">
        <v>273</v>
      </c>
      <c r="G8" t="s">
        <v>274</v>
      </c>
      <c r="H8" s="3">
        <v>0</v>
      </c>
      <c r="I8" s="3">
        <v>0</v>
      </c>
      <c r="J8" s="3">
        <v>0</v>
      </c>
      <c r="K8" s="3">
        <v>65</v>
      </c>
      <c r="L8" s="3">
        <v>0</v>
      </c>
      <c r="M8" s="3">
        <v>0</v>
      </c>
      <c r="N8" s="3">
        <v>0</v>
      </c>
      <c r="O8" s="3">
        <v>8.4500000000000011</v>
      </c>
      <c r="P8" s="3">
        <v>73.45</v>
      </c>
      <c r="R8">
        <v>3</v>
      </c>
    </row>
    <row r="9" spans="1:18" x14ac:dyDescent="0.25">
      <c r="A9" t="s">
        <v>368</v>
      </c>
      <c r="B9" s="1" t="s">
        <v>342</v>
      </c>
      <c r="C9" t="s">
        <v>1</v>
      </c>
      <c r="D9" t="s">
        <v>0</v>
      </c>
      <c r="E9">
        <v>31916550</v>
      </c>
      <c r="F9" t="s">
        <v>275</v>
      </c>
      <c r="G9" t="s">
        <v>276</v>
      </c>
      <c r="H9" s="3">
        <v>0</v>
      </c>
      <c r="I9" s="3">
        <v>0</v>
      </c>
      <c r="J9" s="3">
        <v>0</v>
      </c>
      <c r="K9" s="3">
        <v>20.34</v>
      </c>
      <c r="L9" s="3">
        <v>0</v>
      </c>
      <c r="M9" s="3">
        <v>0</v>
      </c>
      <c r="N9" s="3">
        <v>0</v>
      </c>
      <c r="O9" s="3">
        <v>2.6442000000000001</v>
      </c>
      <c r="P9" s="3">
        <v>22.984200000000001</v>
      </c>
      <c r="R9">
        <v>3</v>
      </c>
    </row>
    <row r="10" spans="1:18" x14ac:dyDescent="0.25">
      <c r="A10" t="s">
        <v>368</v>
      </c>
      <c r="B10" s="1" t="s">
        <v>381</v>
      </c>
      <c r="C10" t="s">
        <v>1</v>
      </c>
      <c r="D10" t="s">
        <v>0</v>
      </c>
      <c r="E10">
        <v>260</v>
      </c>
      <c r="F10" t="s">
        <v>289</v>
      </c>
      <c r="G10" t="s">
        <v>290</v>
      </c>
      <c r="H10" s="3">
        <v>0</v>
      </c>
      <c r="I10" s="3">
        <v>0</v>
      </c>
      <c r="J10" s="3">
        <v>0</v>
      </c>
      <c r="K10" s="3">
        <v>26.98</v>
      </c>
      <c r="L10" s="3">
        <v>0</v>
      </c>
      <c r="M10" s="3">
        <v>0</v>
      </c>
      <c r="N10" s="3">
        <v>0</v>
      </c>
      <c r="O10" s="3">
        <v>3.5074000000000001</v>
      </c>
      <c r="P10" s="3">
        <v>30.487400000000001</v>
      </c>
      <c r="R10">
        <v>3</v>
      </c>
    </row>
    <row r="11" spans="1:18" x14ac:dyDescent="0.25">
      <c r="A11" t="s">
        <v>368</v>
      </c>
      <c r="B11" s="1" t="s">
        <v>375</v>
      </c>
      <c r="C11" t="s">
        <v>1</v>
      </c>
      <c r="D11" t="s">
        <v>0</v>
      </c>
      <c r="E11">
        <v>7906</v>
      </c>
      <c r="F11" t="s">
        <v>289</v>
      </c>
      <c r="G11" t="s">
        <v>290</v>
      </c>
      <c r="H11" s="3">
        <v>0</v>
      </c>
      <c r="I11" s="3">
        <v>0</v>
      </c>
      <c r="J11" s="3">
        <v>0</v>
      </c>
      <c r="K11" s="3">
        <v>2.4500000000000002</v>
      </c>
      <c r="L11" s="3">
        <v>0</v>
      </c>
      <c r="M11" s="3">
        <v>0</v>
      </c>
      <c r="N11" s="3">
        <v>0</v>
      </c>
      <c r="O11" s="3">
        <v>0.31850000000000006</v>
      </c>
      <c r="P11" s="3">
        <v>2.7685000000000004</v>
      </c>
      <c r="R11">
        <v>3</v>
      </c>
    </row>
    <row r="12" spans="1:18" x14ac:dyDescent="0.25">
      <c r="A12" t="s">
        <v>368</v>
      </c>
      <c r="B12" s="1" t="s">
        <v>396</v>
      </c>
      <c r="C12" t="s">
        <v>1</v>
      </c>
      <c r="D12" t="s">
        <v>0</v>
      </c>
      <c r="E12">
        <v>7796</v>
      </c>
      <c r="F12" t="s">
        <v>289</v>
      </c>
      <c r="G12" t="s">
        <v>290</v>
      </c>
      <c r="H12" s="3">
        <v>0</v>
      </c>
      <c r="I12" s="3">
        <v>0</v>
      </c>
      <c r="J12" s="3">
        <v>0</v>
      </c>
      <c r="K12" s="3">
        <v>17.14</v>
      </c>
      <c r="L12" s="3">
        <v>0</v>
      </c>
      <c r="M12" s="3">
        <v>0</v>
      </c>
      <c r="N12" s="3">
        <v>0</v>
      </c>
      <c r="O12" s="3">
        <v>2.2282000000000002</v>
      </c>
      <c r="P12" s="3">
        <v>19.368200000000002</v>
      </c>
      <c r="R12">
        <v>3</v>
      </c>
    </row>
    <row r="13" spans="1:18" x14ac:dyDescent="0.25">
      <c r="A13" t="s">
        <v>368</v>
      </c>
      <c r="B13" s="1" t="s">
        <v>372</v>
      </c>
      <c r="C13" t="s">
        <v>1</v>
      </c>
      <c r="D13" t="s">
        <v>0</v>
      </c>
      <c r="E13">
        <v>7655</v>
      </c>
      <c r="F13" t="s">
        <v>289</v>
      </c>
      <c r="G13" t="s">
        <v>290</v>
      </c>
      <c r="H13" s="3">
        <v>0</v>
      </c>
      <c r="I13" s="3">
        <v>0</v>
      </c>
      <c r="J13" s="3">
        <v>0</v>
      </c>
      <c r="K13" s="3">
        <v>25.98</v>
      </c>
      <c r="L13" s="3">
        <v>0</v>
      </c>
      <c r="M13" s="3">
        <v>0</v>
      </c>
      <c r="N13" s="3">
        <v>0</v>
      </c>
      <c r="O13" s="3">
        <v>3.3774000000000002</v>
      </c>
      <c r="P13" s="3">
        <v>29.357400000000002</v>
      </c>
      <c r="R13">
        <v>3</v>
      </c>
    </row>
    <row r="14" spans="1:18" x14ac:dyDescent="0.25">
      <c r="A14" t="s">
        <v>368</v>
      </c>
      <c r="B14" s="1" t="s">
        <v>380</v>
      </c>
      <c r="C14" t="s">
        <v>1</v>
      </c>
      <c r="D14" t="s">
        <v>0</v>
      </c>
      <c r="E14">
        <v>207</v>
      </c>
      <c r="F14" t="s">
        <v>289</v>
      </c>
      <c r="G14" t="s">
        <v>290</v>
      </c>
      <c r="H14" s="3">
        <v>0</v>
      </c>
      <c r="I14" s="3">
        <v>0</v>
      </c>
      <c r="J14" s="3">
        <v>0</v>
      </c>
      <c r="K14" s="3">
        <v>86.32</v>
      </c>
      <c r="L14" s="3">
        <v>0</v>
      </c>
      <c r="M14" s="3">
        <v>0</v>
      </c>
      <c r="N14" s="3">
        <v>0</v>
      </c>
      <c r="O14" s="3">
        <v>11.221599999999999</v>
      </c>
      <c r="P14" s="3">
        <v>97.541599999999988</v>
      </c>
      <c r="R14">
        <v>3</v>
      </c>
    </row>
    <row r="15" spans="1:18" x14ac:dyDescent="0.25">
      <c r="A15" t="s">
        <v>368</v>
      </c>
      <c r="B15" s="1" t="s">
        <v>370</v>
      </c>
      <c r="C15" t="s">
        <v>1</v>
      </c>
      <c r="D15" t="s">
        <v>0</v>
      </c>
      <c r="E15">
        <v>7424</v>
      </c>
      <c r="F15" t="s">
        <v>289</v>
      </c>
      <c r="G15" t="s">
        <v>290</v>
      </c>
      <c r="H15" s="3">
        <v>0</v>
      </c>
      <c r="I15" s="3">
        <v>0</v>
      </c>
      <c r="J15" s="3">
        <v>0</v>
      </c>
      <c r="K15" s="3">
        <v>170.12</v>
      </c>
      <c r="L15" s="3">
        <v>0</v>
      </c>
      <c r="M15" s="3">
        <v>0</v>
      </c>
      <c r="N15" s="3">
        <v>0</v>
      </c>
      <c r="O15" s="3">
        <v>22.115600000000001</v>
      </c>
      <c r="P15" s="3">
        <v>192.23560000000001</v>
      </c>
      <c r="R15">
        <v>3</v>
      </c>
    </row>
    <row r="16" spans="1:18" x14ac:dyDescent="0.25">
      <c r="A16" t="s">
        <v>368</v>
      </c>
      <c r="B16" s="1" t="s">
        <v>385</v>
      </c>
      <c r="C16" t="s">
        <v>1</v>
      </c>
      <c r="D16" t="s">
        <v>0</v>
      </c>
      <c r="E16">
        <v>201</v>
      </c>
      <c r="F16" t="s">
        <v>394</v>
      </c>
      <c r="G16" t="s">
        <v>395</v>
      </c>
      <c r="H16" s="3">
        <v>0</v>
      </c>
      <c r="I16" s="3">
        <v>0</v>
      </c>
      <c r="J16" s="3">
        <v>0</v>
      </c>
      <c r="K16" s="3">
        <v>353.98</v>
      </c>
      <c r="L16" s="3">
        <v>0</v>
      </c>
      <c r="M16" s="3">
        <v>0</v>
      </c>
      <c r="N16" s="3">
        <v>0</v>
      </c>
      <c r="O16" s="3">
        <v>46.017400000000002</v>
      </c>
      <c r="P16" s="3">
        <v>399.99740000000003</v>
      </c>
      <c r="R16">
        <v>3</v>
      </c>
    </row>
    <row r="17" spans="1:18" x14ac:dyDescent="0.25">
      <c r="A17" t="s">
        <v>368</v>
      </c>
      <c r="B17" s="1" t="s">
        <v>393</v>
      </c>
      <c r="C17" t="s">
        <v>1</v>
      </c>
      <c r="D17" t="s">
        <v>0</v>
      </c>
      <c r="E17">
        <v>86081</v>
      </c>
      <c r="F17" t="s">
        <v>279</v>
      </c>
      <c r="G17" t="s">
        <v>280</v>
      </c>
      <c r="H17" s="3">
        <v>0</v>
      </c>
      <c r="I17" s="3">
        <v>0</v>
      </c>
      <c r="J17" s="3">
        <v>0</v>
      </c>
      <c r="K17" s="3">
        <v>60.71</v>
      </c>
      <c r="L17" s="3">
        <v>0</v>
      </c>
      <c r="M17" s="3">
        <v>0</v>
      </c>
      <c r="N17" s="3">
        <v>0</v>
      </c>
      <c r="O17" s="3">
        <v>7.8923000000000005</v>
      </c>
      <c r="P17" s="3">
        <v>68.6023</v>
      </c>
      <c r="R17">
        <v>3</v>
      </c>
    </row>
    <row r="18" spans="1:18" x14ac:dyDescent="0.25">
      <c r="A18" t="s">
        <v>368</v>
      </c>
      <c r="B18" s="1" t="s">
        <v>392</v>
      </c>
      <c r="C18" t="s">
        <v>1</v>
      </c>
      <c r="D18" t="s">
        <v>0</v>
      </c>
      <c r="E18">
        <v>2172818</v>
      </c>
      <c r="F18" t="s">
        <v>353</v>
      </c>
      <c r="G18" t="s">
        <v>354</v>
      </c>
      <c r="H18" s="3">
        <v>1.69</v>
      </c>
      <c r="I18" s="3">
        <v>0</v>
      </c>
      <c r="J18" s="3">
        <v>0</v>
      </c>
      <c r="K18" s="3">
        <v>20.63</v>
      </c>
      <c r="L18" s="3">
        <v>0</v>
      </c>
      <c r="M18" s="3">
        <v>0</v>
      </c>
      <c r="N18" s="3">
        <v>0</v>
      </c>
      <c r="O18" s="3">
        <v>2.6819000000000002</v>
      </c>
      <c r="P18" s="3">
        <v>25.001899999999999</v>
      </c>
      <c r="R18">
        <v>3</v>
      </c>
    </row>
    <row r="19" spans="1:18" x14ac:dyDescent="0.25">
      <c r="A19" t="s">
        <v>368</v>
      </c>
      <c r="B19" s="1" t="s">
        <v>391</v>
      </c>
      <c r="C19" t="s">
        <v>1</v>
      </c>
      <c r="D19" t="s">
        <v>0</v>
      </c>
      <c r="E19">
        <v>7536</v>
      </c>
      <c r="F19" t="s">
        <v>289</v>
      </c>
      <c r="G19" t="s">
        <v>290</v>
      </c>
      <c r="H19" s="3">
        <v>0</v>
      </c>
      <c r="I19" s="3">
        <v>0</v>
      </c>
      <c r="J19" s="3">
        <v>0</v>
      </c>
      <c r="K19" s="3">
        <v>4.8600000000000003</v>
      </c>
      <c r="L19" s="3">
        <v>0</v>
      </c>
      <c r="M19" s="3">
        <v>0</v>
      </c>
      <c r="N19" s="3">
        <v>0</v>
      </c>
      <c r="O19" s="3">
        <v>0.63180000000000003</v>
      </c>
      <c r="P19" s="3">
        <v>5.4918000000000005</v>
      </c>
      <c r="R19">
        <v>3</v>
      </c>
    </row>
    <row r="20" spans="1:18" x14ac:dyDescent="0.25">
      <c r="A20" t="s">
        <v>368</v>
      </c>
      <c r="B20" s="1" t="s">
        <v>390</v>
      </c>
      <c r="C20" t="s">
        <v>1</v>
      </c>
      <c r="D20" t="s">
        <v>0</v>
      </c>
      <c r="E20">
        <v>86183</v>
      </c>
      <c r="F20" t="s">
        <v>279</v>
      </c>
      <c r="G20" t="s">
        <v>280</v>
      </c>
      <c r="H20" s="3">
        <v>0</v>
      </c>
      <c r="I20" s="3">
        <v>0</v>
      </c>
      <c r="J20" s="3">
        <v>0</v>
      </c>
      <c r="K20" s="3">
        <v>6.42</v>
      </c>
      <c r="L20" s="3">
        <v>0</v>
      </c>
      <c r="M20" s="3">
        <v>0</v>
      </c>
      <c r="N20" s="3">
        <v>0</v>
      </c>
      <c r="O20" s="3">
        <v>0.83460000000000001</v>
      </c>
      <c r="P20" s="3">
        <v>7.2545999999999999</v>
      </c>
      <c r="R20">
        <v>3</v>
      </c>
    </row>
    <row r="21" spans="1:18" x14ac:dyDescent="0.25">
      <c r="A21" t="s">
        <v>368</v>
      </c>
      <c r="B21" s="1" t="s">
        <v>371</v>
      </c>
      <c r="C21" t="s">
        <v>1</v>
      </c>
      <c r="D21" t="s">
        <v>0</v>
      </c>
      <c r="E21">
        <v>16706</v>
      </c>
      <c r="F21" t="s">
        <v>388</v>
      </c>
      <c r="G21" t="s">
        <v>389</v>
      </c>
      <c r="H21" s="3">
        <v>1.43</v>
      </c>
      <c r="I21" s="3">
        <v>0</v>
      </c>
      <c r="J21" s="3">
        <v>0</v>
      </c>
      <c r="K21" s="3">
        <v>16.43</v>
      </c>
      <c r="L21" s="3">
        <v>0</v>
      </c>
      <c r="M21" s="3">
        <v>0</v>
      </c>
      <c r="N21" s="3">
        <v>0</v>
      </c>
      <c r="O21" s="3">
        <v>2.1358999999999999</v>
      </c>
      <c r="P21" s="3">
        <v>19.995899999999999</v>
      </c>
      <c r="R21">
        <v>3</v>
      </c>
    </row>
    <row r="22" spans="1:18" x14ac:dyDescent="0.25">
      <c r="A22" t="s">
        <v>368</v>
      </c>
      <c r="B22" s="1" t="s">
        <v>369</v>
      </c>
      <c r="C22" t="s">
        <v>1</v>
      </c>
      <c r="D22" t="s">
        <v>0</v>
      </c>
      <c r="E22">
        <v>1071</v>
      </c>
      <c r="F22" t="s">
        <v>386</v>
      </c>
      <c r="G22" t="s">
        <v>387</v>
      </c>
      <c r="H22" s="3">
        <v>0</v>
      </c>
      <c r="I22" s="3">
        <v>0</v>
      </c>
      <c r="J22" s="3">
        <v>0</v>
      </c>
      <c r="K22" s="3">
        <v>22.12</v>
      </c>
      <c r="L22" s="3">
        <v>0</v>
      </c>
      <c r="M22" s="3">
        <v>0</v>
      </c>
      <c r="N22" s="3">
        <v>0</v>
      </c>
      <c r="O22" s="3">
        <v>2.8756000000000004</v>
      </c>
      <c r="P22" s="3">
        <v>24.995600000000003</v>
      </c>
      <c r="R22">
        <v>3</v>
      </c>
    </row>
    <row r="23" spans="1:18" x14ac:dyDescent="0.25">
      <c r="A23" t="s">
        <v>368</v>
      </c>
      <c r="B23" s="1" t="s">
        <v>385</v>
      </c>
      <c r="C23" t="s">
        <v>1</v>
      </c>
      <c r="D23" t="s">
        <v>0</v>
      </c>
      <c r="E23">
        <v>1174054</v>
      </c>
      <c r="F23" t="s">
        <v>154</v>
      </c>
      <c r="G23" t="s">
        <v>291</v>
      </c>
      <c r="H23" s="3">
        <v>1.37</v>
      </c>
      <c r="I23" s="3">
        <v>0</v>
      </c>
      <c r="J23" s="3">
        <v>0</v>
      </c>
      <c r="K23" s="3">
        <v>16.489999999999998</v>
      </c>
      <c r="L23" s="3">
        <v>0</v>
      </c>
      <c r="M23" s="3">
        <v>0</v>
      </c>
      <c r="N23" s="3">
        <v>0</v>
      </c>
      <c r="O23" s="3">
        <v>2.1436999999999999</v>
      </c>
      <c r="P23" s="3">
        <v>20.003699999999998</v>
      </c>
      <c r="R23">
        <v>3</v>
      </c>
    </row>
    <row r="24" spans="1:18" x14ac:dyDescent="0.25">
      <c r="A24" t="s">
        <v>368</v>
      </c>
      <c r="B24" s="1" t="s">
        <v>370</v>
      </c>
      <c r="C24" t="s">
        <v>1</v>
      </c>
      <c r="D24" t="s">
        <v>0</v>
      </c>
      <c r="E24">
        <v>268</v>
      </c>
      <c r="F24" t="s">
        <v>383</v>
      </c>
      <c r="G24" t="s">
        <v>384</v>
      </c>
      <c r="H24" s="3">
        <v>0.71</v>
      </c>
      <c r="I24" s="3">
        <v>0</v>
      </c>
      <c r="J24" s="3">
        <v>0</v>
      </c>
      <c r="K24" s="3">
        <v>8.2200000000000006</v>
      </c>
      <c r="L24" s="3">
        <v>0</v>
      </c>
      <c r="M24" s="3">
        <v>0</v>
      </c>
      <c r="N24" s="3">
        <v>0</v>
      </c>
      <c r="O24" s="3">
        <v>1.0686000000000002</v>
      </c>
      <c r="P24" s="3">
        <v>9.9985999999999997</v>
      </c>
      <c r="R24">
        <v>3</v>
      </c>
    </row>
    <row r="25" spans="1:18" hidden="1" x14ac:dyDescent="0.25">
      <c r="A25" t="s">
        <v>337</v>
      </c>
      <c r="B25" s="1" t="s">
        <v>367</v>
      </c>
      <c r="C25" t="s">
        <v>1</v>
      </c>
      <c r="D25" t="s">
        <v>0</v>
      </c>
      <c r="E25">
        <v>31886303</v>
      </c>
      <c r="F25" t="s">
        <v>275</v>
      </c>
      <c r="G25" t="s">
        <v>276</v>
      </c>
      <c r="H25" s="3">
        <v>0</v>
      </c>
      <c r="I25" s="3">
        <v>0</v>
      </c>
      <c r="J25" s="3">
        <v>0</v>
      </c>
      <c r="K25" s="3">
        <v>20.34</v>
      </c>
      <c r="L25" s="3">
        <v>0</v>
      </c>
      <c r="M25" s="3">
        <v>0</v>
      </c>
      <c r="N25" s="3">
        <v>0</v>
      </c>
      <c r="O25" s="3">
        <v>2.6442000000000001</v>
      </c>
      <c r="P25" s="3">
        <v>22.984200000000001</v>
      </c>
      <c r="R25">
        <v>3</v>
      </c>
    </row>
    <row r="26" spans="1:18" hidden="1" x14ac:dyDescent="0.25">
      <c r="A26" t="s">
        <v>337</v>
      </c>
      <c r="B26" s="1" t="s">
        <v>338</v>
      </c>
      <c r="C26" t="s">
        <v>1</v>
      </c>
      <c r="D26" t="s">
        <v>0</v>
      </c>
      <c r="E26">
        <v>393</v>
      </c>
      <c r="F26" t="s">
        <v>273</v>
      </c>
      <c r="G26" t="s">
        <v>274</v>
      </c>
      <c r="H26" s="3">
        <v>0</v>
      </c>
      <c r="I26" s="3">
        <v>0</v>
      </c>
      <c r="J26" s="3">
        <v>0</v>
      </c>
      <c r="K26" s="3">
        <v>360</v>
      </c>
      <c r="L26" s="3">
        <v>0</v>
      </c>
      <c r="M26" s="3">
        <v>0</v>
      </c>
      <c r="N26" s="3">
        <v>0</v>
      </c>
      <c r="O26" s="3">
        <v>46.800000000000004</v>
      </c>
      <c r="P26" s="3">
        <v>406.8</v>
      </c>
      <c r="R26">
        <v>3</v>
      </c>
    </row>
    <row r="27" spans="1:18" hidden="1" x14ac:dyDescent="0.25">
      <c r="A27" t="s">
        <v>337</v>
      </c>
      <c r="B27" s="1" t="s">
        <v>358</v>
      </c>
      <c r="C27" t="s">
        <v>1</v>
      </c>
      <c r="D27" t="s">
        <v>0</v>
      </c>
      <c r="E27">
        <v>394</v>
      </c>
      <c r="F27" t="s">
        <v>273</v>
      </c>
      <c r="G27" t="s">
        <v>274</v>
      </c>
      <c r="H27" s="3">
        <v>0</v>
      </c>
      <c r="I27" s="3">
        <v>0</v>
      </c>
      <c r="J27" s="3">
        <v>0</v>
      </c>
      <c r="K27" s="3">
        <v>920</v>
      </c>
      <c r="L27" s="3">
        <v>0</v>
      </c>
      <c r="M27" s="3">
        <v>0</v>
      </c>
      <c r="N27" s="3">
        <v>0</v>
      </c>
      <c r="O27" s="3">
        <v>119.60000000000001</v>
      </c>
      <c r="P27" s="3">
        <v>1039.5999999999999</v>
      </c>
      <c r="R27">
        <v>3</v>
      </c>
    </row>
    <row r="28" spans="1:18" hidden="1" x14ac:dyDescent="0.25">
      <c r="A28" t="s">
        <v>337</v>
      </c>
      <c r="B28" s="1" t="s">
        <v>340</v>
      </c>
      <c r="C28" t="s">
        <v>1</v>
      </c>
      <c r="D28" t="s">
        <v>0</v>
      </c>
      <c r="E28">
        <v>403</v>
      </c>
      <c r="F28" t="s">
        <v>273</v>
      </c>
      <c r="G28" t="s">
        <v>274</v>
      </c>
      <c r="H28" s="3">
        <v>0</v>
      </c>
      <c r="I28" s="3">
        <v>0</v>
      </c>
      <c r="J28" s="3">
        <v>0</v>
      </c>
      <c r="K28" s="3">
        <v>636</v>
      </c>
      <c r="L28" s="3">
        <v>0</v>
      </c>
      <c r="M28" s="3">
        <v>0</v>
      </c>
      <c r="N28" s="3">
        <v>0</v>
      </c>
      <c r="O28" s="3">
        <v>82.68</v>
      </c>
      <c r="P28" s="3">
        <v>718.68000000000006</v>
      </c>
      <c r="R28">
        <v>3</v>
      </c>
    </row>
    <row r="29" spans="1:18" hidden="1" x14ac:dyDescent="0.25">
      <c r="A29" t="s">
        <v>337</v>
      </c>
      <c r="B29" s="1" t="s">
        <v>344</v>
      </c>
      <c r="C29" t="s">
        <v>1</v>
      </c>
      <c r="D29" t="s">
        <v>0</v>
      </c>
      <c r="E29">
        <v>429</v>
      </c>
      <c r="F29" t="s">
        <v>273</v>
      </c>
      <c r="G29" t="s">
        <v>274</v>
      </c>
      <c r="H29" s="3">
        <v>0</v>
      </c>
      <c r="I29" s="3">
        <v>0</v>
      </c>
      <c r="J29" s="3">
        <v>0</v>
      </c>
      <c r="K29" s="3">
        <v>250</v>
      </c>
      <c r="L29" s="3">
        <v>0</v>
      </c>
      <c r="M29" s="3">
        <v>0</v>
      </c>
      <c r="N29" s="3">
        <v>0</v>
      </c>
      <c r="O29" s="3">
        <v>32.5</v>
      </c>
      <c r="P29" s="3">
        <v>282.5</v>
      </c>
      <c r="R29">
        <v>3</v>
      </c>
    </row>
    <row r="30" spans="1:18" hidden="1" x14ac:dyDescent="0.25">
      <c r="A30" t="s">
        <v>337</v>
      </c>
      <c r="B30" s="1" t="s">
        <v>341</v>
      </c>
      <c r="C30" t="s">
        <v>1</v>
      </c>
      <c r="D30" t="s">
        <v>0</v>
      </c>
      <c r="E30">
        <v>414</v>
      </c>
      <c r="F30" t="s">
        <v>273</v>
      </c>
      <c r="G30" t="s">
        <v>274</v>
      </c>
      <c r="H30" s="3">
        <v>0</v>
      </c>
      <c r="I30" s="3">
        <v>0</v>
      </c>
      <c r="J30" s="3">
        <v>0</v>
      </c>
      <c r="K30" s="3">
        <v>246.5</v>
      </c>
      <c r="L30" s="3">
        <v>0</v>
      </c>
      <c r="M30" s="3">
        <v>0</v>
      </c>
      <c r="N30" s="3">
        <v>0</v>
      </c>
      <c r="O30" s="3">
        <v>32.045000000000002</v>
      </c>
      <c r="P30" s="3">
        <v>278.54500000000002</v>
      </c>
      <c r="R30">
        <v>3</v>
      </c>
    </row>
    <row r="31" spans="1:18" hidden="1" x14ac:dyDescent="0.25">
      <c r="A31" t="s">
        <v>337</v>
      </c>
      <c r="B31" s="1" t="s">
        <v>365</v>
      </c>
      <c r="C31" t="s">
        <v>1</v>
      </c>
      <c r="D31" t="s">
        <v>0</v>
      </c>
      <c r="E31">
        <v>347</v>
      </c>
      <c r="F31" t="s">
        <v>364</v>
      </c>
      <c r="G31" t="s">
        <v>366</v>
      </c>
      <c r="H31" s="3">
        <v>0</v>
      </c>
      <c r="I31" s="3">
        <v>0</v>
      </c>
      <c r="J31" s="3">
        <v>0</v>
      </c>
      <c r="K31" s="3">
        <v>30.97</v>
      </c>
      <c r="L31" s="3">
        <v>0</v>
      </c>
      <c r="M31" s="3">
        <v>0</v>
      </c>
      <c r="N31" s="3">
        <v>0</v>
      </c>
      <c r="O31" s="3">
        <v>4.0260999999999996</v>
      </c>
      <c r="P31" s="3">
        <v>34.996099999999998</v>
      </c>
      <c r="R31">
        <v>3</v>
      </c>
    </row>
    <row r="32" spans="1:18" hidden="1" x14ac:dyDescent="0.25">
      <c r="A32" t="s">
        <v>337</v>
      </c>
      <c r="B32" s="1" t="s">
        <v>358</v>
      </c>
      <c r="C32" t="s">
        <v>1</v>
      </c>
      <c r="D32" t="s">
        <v>0</v>
      </c>
      <c r="E32">
        <v>1262790</v>
      </c>
      <c r="F32" t="s">
        <v>353</v>
      </c>
      <c r="G32" t="s">
        <v>354</v>
      </c>
      <c r="H32" s="3">
        <v>1.73</v>
      </c>
      <c r="I32" s="3">
        <v>0</v>
      </c>
      <c r="J32" s="3">
        <v>0</v>
      </c>
      <c r="K32" s="3">
        <v>20.59</v>
      </c>
      <c r="L32" s="3">
        <v>0</v>
      </c>
      <c r="M32" s="3">
        <v>0</v>
      </c>
      <c r="N32" s="3">
        <v>0</v>
      </c>
      <c r="O32" s="3">
        <v>2.6766999999999999</v>
      </c>
      <c r="P32" s="3">
        <v>24.996700000000001</v>
      </c>
      <c r="R32">
        <v>3</v>
      </c>
    </row>
    <row r="33" spans="1:18" hidden="1" x14ac:dyDescent="0.25">
      <c r="A33" t="s">
        <v>337</v>
      </c>
      <c r="B33" s="1" t="s">
        <v>360</v>
      </c>
      <c r="C33" t="s">
        <v>1</v>
      </c>
      <c r="D33" t="s">
        <v>0</v>
      </c>
      <c r="E33">
        <v>454</v>
      </c>
      <c r="F33" t="s">
        <v>362</v>
      </c>
      <c r="G33" t="s">
        <v>363</v>
      </c>
      <c r="H33" s="3">
        <v>0</v>
      </c>
      <c r="I33" s="3">
        <v>0</v>
      </c>
      <c r="J33" s="3">
        <v>0</v>
      </c>
      <c r="K33" s="3">
        <v>22.88</v>
      </c>
      <c r="L33" s="3">
        <v>0</v>
      </c>
      <c r="M33" s="3">
        <v>0</v>
      </c>
      <c r="N33" s="3">
        <v>0</v>
      </c>
      <c r="O33" s="3">
        <v>2.9744000000000002</v>
      </c>
      <c r="P33" s="3">
        <v>25.854399999999998</v>
      </c>
      <c r="R33">
        <v>3</v>
      </c>
    </row>
    <row r="34" spans="1:18" hidden="1" x14ac:dyDescent="0.25">
      <c r="A34" t="s">
        <v>337</v>
      </c>
      <c r="B34" s="1" t="s">
        <v>360</v>
      </c>
      <c r="C34" t="s">
        <v>1</v>
      </c>
      <c r="D34" t="s">
        <v>0</v>
      </c>
      <c r="E34">
        <v>455</v>
      </c>
      <c r="F34" t="s">
        <v>362</v>
      </c>
      <c r="G34" t="s">
        <v>363</v>
      </c>
      <c r="H34" s="3">
        <v>0</v>
      </c>
      <c r="I34" s="3">
        <v>0</v>
      </c>
      <c r="J34" s="3">
        <v>0</v>
      </c>
      <c r="K34" s="3">
        <v>2.65</v>
      </c>
      <c r="L34" s="3">
        <v>0</v>
      </c>
      <c r="M34" s="3">
        <v>0</v>
      </c>
      <c r="N34" s="3">
        <v>0</v>
      </c>
      <c r="O34" s="3">
        <v>0.34449999999999997</v>
      </c>
      <c r="P34" s="3">
        <v>2.9944999999999999</v>
      </c>
      <c r="R34">
        <v>3</v>
      </c>
    </row>
    <row r="35" spans="1:18" hidden="1" x14ac:dyDescent="0.25">
      <c r="A35" t="s">
        <v>337</v>
      </c>
      <c r="B35" s="1" t="s">
        <v>339</v>
      </c>
      <c r="C35" t="s">
        <v>1</v>
      </c>
      <c r="D35" t="s">
        <v>0</v>
      </c>
      <c r="E35">
        <v>6794</v>
      </c>
      <c r="F35" t="s">
        <v>353</v>
      </c>
      <c r="G35" t="s">
        <v>354</v>
      </c>
      <c r="H35" s="3">
        <v>0</v>
      </c>
      <c r="I35" s="3">
        <v>0</v>
      </c>
      <c r="J35" s="3">
        <v>0</v>
      </c>
      <c r="K35" s="3">
        <v>37.840000000000003</v>
      </c>
      <c r="L35" s="3">
        <v>0</v>
      </c>
      <c r="M35" s="3">
        <v>0</v>
      </c>
      <c r="N35" s="3">
        <v>0</v>
      </c>
      <c r="O35" s="3">
        <v>4.9192000000000009</v>
      </c>
      <c r="P35" s="3">
        <v>42.759200000000007</v>
      </c>
      <c r="R35">
        <v>3</v>
      </c>
    </row>
    <row r="36" spans="1:18" hidden="1" x14ac:dyDescent="0.25">
      <c r="A36" t="s">
        <v>337</v>
      </c>
      <c r="B36" s="1" t="s">
        <v>340</v>
      </c>
      <c r="C36" t="s">
        <v>1</v>
      </c>
      <c r="D36" t="s">
        <v>0</v>
      </c>
      <c r="E36">
        <v>1263982</v>
      </c>
      <c r="F36" t="s">
        <v>353</v>
      </c>
      <c r="G36" t="s">
        <v>354</v>
      </c>
      <c r="H36" s="3">
        <v>1.42</v>
      </c>
      <c r="I36" s="3">
        <v>0</v>
      </c>
      <c r="J36" s="3">
        <v>0</v>
      </c>
      <c r="K36" s="3">
        <v>16.440000000000001</v>
      </c>
      <c r="L36" s="3">
        <v>0</v>
      </c>
      <c r="M36" s="3">
        <v>0</v>
      </c>
      <c r="N36" s="3">
        <v>0</v>
      </c>
      <c r="O36" s="3">
        <v>2.1372000000000004</v>
      </c>
      <c r="P36" s="3">
        <v>19.997199999999999</v>
      </c>
      <c r="R36">
        <v>3</v>
      </c>
    </row>
    <row r="37" spans="1:18" hidden="1" x14ac:dyDescent="0.25">
      <c r="A37" t="s">
        <v>337</v>
      </c>
      <c r="B37" s="1" t="s">
        <v>357</v>
      </c>
      <c r="C37" t="s">
        <v>1</v>
      </c>
      <c r="D37" t="s">
        <v>0</v>
      </c>
      <c r="E37">
        <v>656486</v>
      </c>
      <c r="F37" t="s">
        <v>281</v>
      </c>
      <c r="G37" t="s">
        <v>282</v>
      </c>
      <c r="H37" s="3">
        <v>2.5</v>
      </c>
      <c r="I37" s="3">
        <v>0</v>
      </c>
      <c r="J37" s="3">
        <v>0</v>
      </c>
      <c r="K37" s="3">
        <v>29.65</v>
      </c>
      <c r="L37" s="3">
        <v>0</v>
      </c>
      <c r="M37" s="3">
        <v>0</v>
      </c>
      <c r="N37" s="3">
        <v>0</v>
      </c>
      <c r="O37" s="3">
        <v>3.8544999999999998</v>
      </c>
      <c r="P37" s="3">
        <v>36.0045</v>
      </c>
      <c r="R37">
        <v>3</v>
      </c>
    </row>
    <row r="38" spans="1:18" hidden="1" x14ac:dyDescent="0.25">
      <c r="A38" t="s">
        <v>337</v>
      </c>
      <c r="B38" s="1" t="s">
        <v>361</v>
      </c>
      <c r="C38" t="s">
        <v>1</v>
      </c>
      <c r="D38" t="s">
        <v>0</v>
      </c>
      <c r="E38">
        <v>27303</v>
      </c>
      <c r="F38" t="s">
        <v>296</v>
      </c>
      <c r="G38" t="s">
        <v>297</v>
      </c>
      <c r="H38" s="3">
        <v>1.4</v>
      </c>
      <c r="I38" s="3">
        <v>0</v>
      </c>
      <c r="J38" s="3">
        <v>0</v>
      </c>
      <c r="K38" s="3">
        <v>16.46</v>
      </c>
      <c r="L38" s="3">
        <v>0</v>
      </c>
      <c r="M38" s="3">
        <v>0</v>
      </c>
      <c r="N38" s="3">
        <v>0</v>
      </c>
      <c r="O38" s="3">
        <v>2.1398000000000001</v>
      </c>
      <c r="P38" s="3">
        <v>19.9998</v>
      </c>
      <c r="R38">
        <v>3</v>
      </c>
    </row>
    <row r="39" spans="1:18" hidden="1" x14ac:dyDescent="0.25">
      <c r="A39" t="s">
        <v>337</v>
      </c>
      <c r="B39" s="1" t="s">
        <v>340</v>
      </c>
      <c r="C39" t="s">
        <v>1</v>
      </c>
      <c r="D39" t="s">
        <v>0</v>
      </c>
      <c r="E39">
        <v>28190</v>
      </c>
      <c r="F39" t="s">
        <v>296</v>
      </c>
      <c r="G39" t="s">
        <v>297</v>
      </c>
      <c r="H39" s="3">
        <v>1.4</v>
      </c>
      <c r="I39" s="3">
        <v>0</v>
      </c>
      <c r="J39" s="3">
        <v>0</v>
      </c>
      <c r="K39" s="3">
        <v>16.46</v>
      </c>
      <c r="L39" s="3">
        <v>0</v>
      </c>
      <c r="M39" s="3">
        <v>0</v>
      </c>
      <c r="N39" s="3">
        <v>0</v>
      </c>
      <c r="O39" s="3">
        <v>2.1398000000000001</v>
      </c>
      <c r="P39" s="3">
        <v>19.9998</v>
      </c>
      <c r="R39">
        <v>3</v>
      </c>
    </row>
    <row r="40" spans="1:18" hidden="1" x14ac:dyDescent="0.25">
      <c r="A40" t="s">
        <v>337</v>
      </c>
      <c r="B40" s="1" t="s">
        <v>339</v>
      </c>
      <c r="C40" t="s">
        <v>1</v>
      </c>
      <c r="D40" t="s">
        <v>0</v>
      </c>
      <c r="E40">
        <v>27865</v>
      </c>
      <c r="F40" t="s">
        <v>296</v>
      </c>
      <c r="G40" t="s">
        <v>297</v>
      </c>
      <c r="H40" s="3">
        <v>1.7399999999999998</v>
      </c>
      <c r="I40" s="3">
        <v>0</v>
      </c>
      <c r="J40" s="3">
        <v>0</v>
      </c>
      <c r="K40" s="3">
        <v>20.58</v>
      </c>
      <c r="L40" s="3">
        <v>0</v>
      </c>
      <c r="M40" s="3">
        <v>0</v>
      </c>
      <c r="N40" s="3">
        <v>0</v>
      </c>
      <c r="O40" s="3">
        <v>2.6753999999999998</v>
      </c>
      <c r="P40" s="3">
        <v>24.995399999999997</v>
      </c>
      <c r="R40">
        <v>3</v>
      </c>
    </row>
    <row r="41" spans="1:18" hidden="1" x14ac:dyDescent="0.25">
      <c r="A41" t="s">
        <v>337</v>
      </c>
      <c r="B41" s="1" t="s">
        <v>360</v>
      </c>
      <c r="C41" t="s">
        <v>1</v>
      </c>
      <c r="D41" t="s">
        <v>0</v>
      </c>
      <c r="E41">
        <v>26317</v>
      </c>
      <c r="F41" t="s">
        <v>296</v>
      </c>
      <c r="G41" t="s">
        <v>297</v>
      </c>
      <c r="H41" s="3">
        <v>1.43</v>
      </c>
      <c r="I41" s="3">
        <v>0</v>
      </c>
      <c r="J41" s="3">
        <v>0</v>
      </c>
      <c r="K41" s="3">
        <v>16.43</v>
      </c>
      <c r="L41" s="3">
        <v>0</v>
      </c>
      <c r="M41" s="3">
        <v>0</v>
      </c>
      <c r="N41" s="3">
        <v>0</v>
      </c>
      <c r="O41" s="3">
        <v>2.1358999999999999</v>
      </c>
      <c r="P41" s="3">
        <v>19.995899999999999</v>
      </c>
      <c r="R41">
        <v>3</v>
      </c>
    </row>
    <row r="42" spans="1:18" hidden="1" x14ac:dyDescent="0.25">
      <c r="A42" t="s">
        <v>337</v>
      </c>
      <c r="B42" s="1" t="s">
        <v>339</v>
      </c>
      <c r="C42" t="s">
        <v>1</v>
      </c>
      <c r="D42" t="s">
        <v>0</v>
      </c>
      <c r="E42">
        <v>27677</v>
      </c>
      <c r="F42" t="s">
        <v>296</v>
      </c>
      <c r="G42" t="s">
        <v>297</v>
      </c>
      <c r="H42" s="3">
        <v>1.4</v>
      </c>
      <c r="I42" s="3">
        <v>0</v>
      </c>
      <c r="J42" s="3">
        <v>0</v>
      </c>
      <c r="K42" s="3">
        <v>16.46</v>
      </c>
      <c r="L42" s="3">
        <v>0</v>
      </c>
      <c r="M42" s="3">
        <v>0</v>
      </c>
      <c r="N42" s="3">
        <v>0</v>
      </c>
      <c r="O42" s="3">
        <v>2.1398000000000001</v>
      </c>
      <c r="P42" s="3">
        <v>19.9998</v>
      </c>
      <c r="R42">
        <v>3</v>
      </c>
    </row>
    <row r="43" spans="1:18" hidden="1" x14ac:dyDescent="0.25">
      <c r="A43" t="s">
        <v>337</v>
      </c>
      <c r="B43" s="1" t="s">
        <v>359</v>
      </c>
      <c r="C43" t="s">
        <v>1</v>
      </c>
      <c r="D43" t="s">
        <v>0</v>
      </c>
      <c r="E43">
        <v>27149</v>
      </c>
      <c r="F43" t="s">
        <v>296</v>
      </c>
      <c r="G43" t="s">
        <v>297</v>
      </c>
      <c r="H43" s="3">
        <v>1.43</v>
      </c>
      <c r="I43" s="3">
        <v>0</v>
      </c>
      <c r="J43" s="3">
        <v>0</v>
      </c>
      <c r="K43" s="3">
        <v>16.43</v>
      </c>
      <c r="L43" s="3">
        <v>0</v>
      </c>
      <c r="M43" s="3">
        <v>0</v>
      </c>
      <c r="N43" s="3">
        <v>0</v>
      </c>
      <c r="O43" s="3">
        <v>2.1358999999999999</v>
      </c>
      <c r="P43" s="3">
        <v>19.995899999999999</v>
      </c>
      <c r="R43">
        <v>3</v>
      </c>
    </row>
    <row r="44" spans="1:18" hidden="1" x14ac:dyDescent="0.25">
      <c r="A44" t="s">
        <v>337</v>
      </c>
      <c r="B44" s="1" t="s">
        <v>358</v>
      </c>
      <c r="C44" t="s">
        <v>1</v>
      </c>
      <c r="D44" t="s">
        <v>0</v>
      </c>
      <c r="E44">
        <v>26864</v>
      </c>
      <c r="F44" t="s">
        <v>296</v>
      </c>
      <c r="G44" t="s">
        <v>297</v>
      </c>
      <c r="H44" s="3">
        <v>1.43</v>
      </c>
      <c r="I44" s="3">
        <v>0</v>
      </c>
      <c r="J44" s="3">
        <v>0</v>
      </c>
      <c r="K44" s="3">
        <v>16.43</v>
      </c>
      <c r="L44" s="3">
        <v>0</v>
      </c>
      <c r="M44" s="3">
        <v>0</v>
      </c>
      <c r="N44" s="3">
        <v>0</v>
      </c>
      <c r="O44" s="3">
        <v>2.1358999999999999</v>
      </c>
      <c r="P44" s="3">
        <v>19.995899999999999</v>
      </c>
      <c r="R44">
        <v>3</v>
      </c>
    </row>
    <row r="45" spans="1:18" hidden="1" x14ac:dyDescent="0.25">
      <c r="A45" t="s">
        <v>337</v>
      </c>
      <c r="B45" s="1" t="s">
        <v>357</v>
      </c>
      <c r="C45" t="s">
        <v>1</v>
      </c>
      <c r="D45" t="s">
        <v>0</v>
      </c>
      <c r="E45">
        <v>26727</v>
      </c>
      <c r="F45" t="s">
        <v>296</v>
      </c>
      <c r="G45" t="s">
        <v>297</v>
      </c>
      <c r="H45" s="3">
        <v>1.43</v>
      </c>
      <c r="I45" s="3">
        <v>0</v>
      </c>
      <c r="J45" s="3">
        <v>0</v>
      </c>
      <c r="K45" s="3">
        <v>16.43</v>
      </c>
      <c r="L45" s="3">
        <v>0</v>
      </c>
      <c r="M45" s="3">
        <v>0</v>
      </c>
      <c r="N45" s="3">
        <v>0</v>
      </c>
      <c r="O45" s="3">
        <v>2.1358999999999999</v>
      </c>
      <c r="P45" s="3">
        <v>19.995899999999999</v>
      </c>
      <c r="R45">
        <v>3</v>
      </c>
    </row>
    <row r="46" spans="1:18" hidden="1" x14ac:dyDescent="0.25">
      <c r="A46" t="s">
        <v>337</v>
      </c>
      <c r="B46" s="1" t="s">
        <v>356</v>
      </c>
      <c r="C46" t="s">
        <v>1</v>
      </c>
      <c r="D46" t="s">
        <v>0</v>
      </c>
      <c r="E46">
        <v>26070</v>
      </c>
      <c r="F46" t="s">
        <v>296</v>
      </c>
      <c r="G46" t="s">
        <v>297</v>
      </c>
      <c r="H46" s="3">
        <v>1.43</v>
      </c>
      <c r="I46" s="3">
        <v>0</v>
      </c>
      <c r="J46" s="3">
        <v>0</v>
      </c>
      <c r="K46" s="3">
        <v>16.43</v>
      </c>
      <c r="L46" s="3">
        <v>0</v>
      </c>
      <c r="M46" s="3">
        <v>0</v>
      </c>
      <c r="N46" s="3">
        <v>0</v>
      </c>
      <c r="O46" s="3">
        <v>2.1358999999999999</v>
      </c>
      <c r="P46" s="3">
        <v>19.995899999999999</v>
      </c>
      <c r="R46">
        <v>3</v>
      </c>
    </row>
    <row r="47" spans="1:18" hidden="1" x14ac:dyDescent="0.25">
      <c r="A47" t="s">
        <v>337</v>
      </c>
      <c r="B47" s="1" t="s">
        <v>338</v>
      </c>
      <c r="C47" t="s">
        <v>1</v>
      </c>
      <c r="D47" t="s">
        <v>0</v>
      </c>
      <c r="E47">
        <v>26496</v>
      </c>
      <c r="F47" t="s">
        <v>296</v>
      </c>
      <c r="G47" t="s">
        <v>297</v>
      </c>
      <c r="H47" s="3">
        <v>1.43</v>
      </c>
      <c r="I47" s="3">
        <v>0</v>
      </c>
      <c r="J47" s="3">
        <v>0</v>
      </c>
      <c r="K47" s="3">
        <v>16.43</v>
      </c>
      <c r="L47" s="3">
        <v>0</v>
      </c>
      <c r="M47" s="3">
        <v>0</v>
      </c>
      <c r="N47" s="3">
        <v>0</v>
      </c>
      <c r="O47" s="3">
        <v>2.1358999999999999</v>
      </c>
      <c r="P47" s="3">
        <v>19.995899999999999</v>
      </c>
      <c r="R47">
        <v>3</v>
      </c>
    </row>
    <row r="48" spans="1:18" hidden="1" x14ac:dyDescent="0.25">
      <c r="A48" t="s">
        <v>337</v>
      </c>
      <c r="B48" s="1" t="s">
        <v>339</v>
      </c>
      <c r="C48" t="s">
        <v>1</v>
      </c>
      <c r="D48" t="s">
        <v>0</v>
      </c>
      <c r="E48">
        <v>877309</v>
      </c>
      <c r="F48" t="s">
        <v>287</v>
      </c>
      <c r="G48" t="s">
        <v>288</v>
      </c>
      <c r="H48" s="3">
        <v>0</v>
      </c>
      <c r="I48" s="3">
        <v>0</v>
      </c>
      <c r="J48" s="3">
        <v>0</v>
      </c>
      <c r="K48" s="3">
        <v>4.2</v>
      </c>
      <c r="L48" s="3">
        <v>0</v>
      </c>
      <c r="M48" s="3">
        <v>0</v>
      </c>
      <c r="N48" s="3">
        <v>0</v>
      </c>
      <c r="O48" s="3">
        <v>0.54600000000000004</v>
      </c>
      <c r="P48" s="3">
        <v>4.7460000000000004</v>
      </c>
      <c r="R48">
        <v>3</v>
      </c>
    </row>
    <row r="49" spans="1:18" hidden="1" x14ac:dyDescent="0.25">
      <c r="A49" t="s">
        <v>337</v>
      </c>
      <c r="B49" s="1" t="s">
        <v>346</v>
      </c>
      <c r="C49" t="s">
        <v>1</v>
      </c>
      <c r="D49" t="s">
        <v>0</v>
      </c>
      <c r="E49">
        <v>437</v>
      </c>
      <c r="F49" t="s">
        <v>273</v>
      </c>
      <c r="G49" t="s">
        <v>274</v>
      </c>
      <c r="H49" s="3">
        <v>0</v>
      </c>
      <c r="I49" s="3">
        <v>0</v>
      </c>
      <c r="J49" s="3">
        <v>0</v>
      </c>
      <c r="K49" s="3">
        <v>82</v>
      </c>
      <c r="L49" s="3">
        <v>0</v>
      </c>
      <c r="M49" s="3">
        <v>0</v>
      </c>
      <c r="N49" s="3">
        <v>0</v>
      </c>
      <c r="O49" s="3">
        <v>10.66</v>
      </c>
      <c r="P49" s="3">
        <v>92.66</v>
      </c>
      <c r="R49">
        <v>3</v>
      </c>
    </row>
    <row r="50" spans="1:18" hidden="1" x14ac:dyDescent="0.25">
      <c r="A50" t="s">
        <v>337</v>
      </c>
      <c r="B50" s="1" t="s">
        <v>355</v>
      </c>
      <c r="C50" t="s">
        <v>1</v>
      </c>
      <c r="D50" t="s">
        <v>0</v>
      </c>
      <c r="E50">
        <v>421</v>
      </c>
      <c r="F50" t="s">
        <v>273</v>
      </c>
      <c r="G50" t="s">
        <v>274</v>
      </c>
      <c r="H50" s="3">
        <v>0</v>
      </c>
      <c r="I50" s="3">
        <v>0</v>
      </c>
      <c r="J50" s="3">
        <v>0</v>
      </c>
      <c r="K50" s="3">
        <v>475</v>
      </c>
      <c r="L50" s="3">
        <v>0</v>
      </c>
      <c r="M50" s="3">
        <v>0</v>
      </c>
      <c r="N50" s="3">
        <v>0</v>
      </c>
      <c r="O50" s="3">
        <v>61.75</v>
      </c>
      <c r="P50" s="3">
        <v>536.75</v>
      </c>
      <c r="R50">
        <v>3</v>
      </c>
    </row>
    <row r="51" spans="1:18" hidden="1" x14ac:dyDescent="0.25">
      <c r="A51" t="s">
        <v>337</v>
      </c>
      <c r="B51" s="1" t="s">
        <v>346</v>
      </c>
      <c r="C51" t="s">
        <v>1</v>
      </c>
      <c r="D51" t="s">
        <v>0</v>
      </c>
      <c r="E51">
        <v>1266260</v>
      </c>
      <c r="F51" t="s">
        <v>353</v>
      </c>
      <c r="G51" t="s">
        <v>354</v>
      </c>
      <c r="H51" s="3">
        <v>1.35</v>
      </c>
      <c r="I51" s="3">
        <v>0</v>
      </c>
      <c r="J51" s="3">
        <v>0</v>
      </c>
      <c r="K51" s="3">
        <v>16.5</v>
      </c>
      <c r="L51" s="3">
        <v>0</v>
      </c>
      <c r="M51" s="3">
        <v>0</v>
      </c>
      <c r="N51" s="3">
        <v>0</v>
      </c>
      <c r="O51" s="3">
        <v>2.145</v>
      </c>
      <c r="P51" s="3">
        <v>19.995000000000001</v>
      </c>
      <c r="R51">
        <v>3</v>
      </c>
    </row>
    <row r="52" spans="1:18" hidden="1" x14ac:dyDescent="0.25">
      <c r="A52" t="s">
        <v>337</v>
      </c>
      <c r="B52" s="1" t="s">
        <v>352</v>
      </c>
      <c r="C52" t="s">
        <v>1</v>
      </c>
      <c r="D52" t="s">
        <v>0</v>
      </c>
      <c r="E52">
        <v>1171390</v>
      </c>
      <c r="F52" t="s">
        <v>154</v>
      </c>
      <c r="G52" t="s">
        <v>291</v>
      </c>
      <c r="H52" s="3">
        <v>1.0900000000000001</v>
      </c>
      <c r="I52" s="3">
        <v>0</v>
      </c>
      <c r="J52" s="3">
        <v>0</v>
      </c>
      <c r="K52" s="3">
        <v>12.31</v>
      </c>
      <c r="L52" s="3">
        <v>0</v>
      </c>
      <c r="M52" s="3">
        <v>0</v>
      </c>
      <c r="N52" s="3">
        <v>0</v>
      </c>
      <c r="O52" s="3">
        <v>1.6003000000000001</v>
      </c>
      <c r="P52" s="3">
        <v>15.000300000000001</v>
      </c>
      <c r="R52">
        <v>3</v>
      </c>
    </row>
    <row r="53" spans="1:18" hidden="1" x14ac:dyDescent="0.25">
      <c r="A53" t="s">
        <v>337</v>
      </c>
      <c r="B53" s="1" t="s">
        <v>351</v>
      </c>
      <c r="C53" t="s">
        <v>1</v>
      </c>
      <c r="D53" t="s">
        <v>0</v>
      </c>
      <c r="E53">
        <v>1166525</v>
      </c>
      <c r="F53" t="s">
        <v>154</v>
      </c>
      <c r="G53" t="s">
        <v>291</v>
      </c>
      <c r="H53" s="3">
        <v>1.08</v>
      </c>
      <c r="I53" s="3">
        <v>0</v>
      </c>
      <c r="J53" s="3">
        <v>0</v>
      </c>
      <c r="K53" s="3">
        <v>12.32</v>
      </c>
      <c r="L53" s="3">
        <v>0</v>
      </c>
      <c r="M53" s="3">
        <v>0</v>
      </c>
      <c r="N53" s="3">
        <v>0</v>
      </c>
      <c r="O53" s="3">
        <v>1.6016000000000001</v>
      </c>
      <c r="P53" s="3">
        <v>15.0016</v>
      </c>
      <c r="R53">
        <v>3</v>
      </c>
    </row>
    <row r="54" spans="1:18" hidden="1" x14ac:dyDescent="0.25">
      <c r="A54" t="s">
        <v>337</v>
      </c>
      <c r="B54" s="1" t="s">
        <v>349</v>
      </c>
      <c r="C54" t="s">
        <v>1</v>
      </c>
      <c r="D54" t="s">
        <v>0</v>
      </c>
      <c r="E54">
        <v>12484</v>
      </c>
      <c r="F54" t="s">
        <v>348</v>
      </c>
      <c r="G54" t="s">
        <v>350</v>
      </c>
      <c r="H54" s="3">
        <v>1.1800000000000002</v>
      </c>
      <c r="I54" s="3">
        <v>0</v>
      </c>
      <c r="J54" s="3">
        <v>0</v>
      </c>
      <c r="K54" s="3">
        <v>16.649999999999999</v>
      </c>
      <c r="L54" s="3">
        <v>0</v>
      </c>
      <c r="M54" s="3">
        <v>0</v>
      </c>
      <c r="N54" s="3">
        <v>0</v>
      </c>
      <c r="O54" s="3">
        <v>2.1644999999999999</v>
      </c>
      <c r="P54" s="3">
        <v>19.994499999999999</v>
      </c>
      <c r="R54">
        <v>3</v>
      </c>
    </row>
    <row r="55" spans="1:18" hidden="1" x14ac:dyDescent="0.25">
      <c r="A55" t="s">
        <v>337</v>
      </c>
      <c r="B55" s="1" t="s">
        <v>345</v>
      </c>
      <c r="C55" t="s">
        <v>1</v>
      </c>
      <c r="D55" t="s">
        <v>0</v>
      </c>
      <c r="E55">
        <v>320945</v>
      </c>
      <c r="F55" t="s">
        <v>247</v>
      </c>
      <c r="G55" t="s">
        <v>248</v>
      </c>
      <c r="H55" s="3">
        <v>1.4</v>
      </c>
      <c r="I55" s="3">
        <v>0</v>
      </c>
      <c r="J55" s="3">
        <v>0</v>
      </c>
      <c r="K55" s="3">
        <v>16.46</v>
      </c>
      <c r="L55" s="3">
        <v>0</v>
      </c>
      <c r="M55" s="3">
        <v>0</v>
      </c>
      <c r="N55" s="3">
        <v>0</v>
      </c>
      <c r="O55" s="3">
        <v>2.1398000000000001</v>
      </c>
      <c r="P55" s="3">
        <v>19.9998</v>
      </c>
      <c r="R55">
        <v>3</v>
      </c>
    </row>
    <row r="56" spans="1:18" hidden="1" x14ac:dyDescent="0.25">
      <c r="A56" t="s">
        <v>337</v>
      </c>
      <c r="B56" s="1" t="s">
        <v>347</v>
      </c>
      <c r="C56" t="s">
        <v>1</v>
      </c>
      <c r="D56" t="s">
        <v>0</v>
      </c>
      <c r="E56">
        <v>356305</v>
      </c>
      <c r="F56" t="s">
        <v>247</v>
      </c>
      <c r="G56" t="s">
        <v>248</v>
      </c>
      <c r="H56" s="3">
        <v>1.34</v>
      </c>
      <c r="I56" s="3">
        <v>0</v>
      </c>
      <c r="J56" s="3">
        <v>0</v>
      </c>
      <c r="K56" s="3">
        <v>16.510000000000002</v>
      </c>
      <c r="L56" s="3">
        <v>0</v>
      </c>
      <c r="M56" s="3">
        <v>0</v>
      </c>
      <c r="N56" s="3">
        <v>0</v>
      </c>
      <c r="O56" s="3">
        <v>2.1463000000000001</v>
      </c>
      <c r="P56" s="3">
        <v>19.996300000000002</v>
      </c>
      <c r="R56">
        <v>3</v>
      </c>
    </row>
    <row r="57" spans="1:18" hidden="1" x14ac:dyDescent="0.25">
      <c r="A57" t="s">
        <v>337</v>
      </c>
      <c r="B57" s="1" t="s">
        <v>346</v>
      </c>
      <c r="C57" t="s">
        <v>1</v>
      </c>
      <c r="D57" t="s">
        <v>0</v>
      </c>
      <c r="E57">
        <v>1170723</v>
      </c>
      <c r="F57" t="s">
        <v>154</v>
      </c>
      <c r="G57" t="s">
        <v>291</v>
      </c>
      <c r="H57" s="3">
        <v>0.69000000000000006</v>
      </c>
      <c r="I57" s="3">
        <v>0</v>
      </c>
      <c r="J57" s="3">
        <v>0</v>
      </c>
      <c r="K57" s="3">
        <v>8.24</v>
      </c>
      <c r="L57" s="3">
        <v>0</v>
      </c>
      <c r="M57" s="3">
        <v>0</v>
      </c>
      <c r="N57" s="3">
        <v>0</v>
      </c>
      <c r="O57" s="3">
        <v>1.0712000000000002</v>
      </c>
      <c r="P57" s="3">
        <v>10.001200000000001</v>
      </c>
      <c r="R57">
        <v>3</v>
      </c>
    </row>
    <row r="58" spans="1:18" hidden="1" x14ac:dyDescent="0.25">
      <c r="A58" t="s">
        <v>337</v>
      </c>
      <c r="B58" s="1" t="s">
        <v>345</v>
      </c>
      <c r="C58" t="s">
        <v>1</v>
      </c>
      <c r="D58" t="s">
        <v>0</v>
      </c>
      <c r="E58">
        <v>21746</v>
      </c>
      <c r="F58" t="s">
        <v>285</v>
      </c>
      <c r="G58" t="s">
        <v>286</v>
      </c>
      <c r="H58" s="3">
        <v>0.67</v>
      </c>
      <c r="I58" s="3">
        <v>0</v>
      </c>
      <c r="J58" s="3">
        <v>0</v>
      </c>
      <c r="K58" s="3">
        <v>8.26</v>
      </c>
      <c r="L58" s="3">
        <v>0</v>
      </c>
      <c r="M58" s="3">
        <v>0</v>
      </c>
      <c r="N58" s="3">
        <v>0</v>
      </c>
      <c r="O58" s="3">
        <v>1.0738000000000001</v>
      </c>
      <c r="P58" s="3">
        <v>10.0038</v>
      </c>
      <c r="R58">
        <v>3</v>
      </c>
    </row>
    <row r="59" spans="1:18" hidden="1" x14ac:dyDescent="0.25">
      <c r="A59" t="s">
        <v>96</v>
      </c>
      <c r="B59" s="1" t="s">
        <v>313</v>
      </c>
      <c r="C59" t="s">
        <v>1</v>
      </c>
      <c r="D59" t="s">
        <v>0</v>
      </c>
      <c r="E59">
        <v>6296</v>
      </c>
      <c r="F59" t="s">
        <v>289</v>
      </c>
      <c r="G59" t="s">
        <v>290</v>
      </c>
      <c r="H59" s="3">
        <v>0</v>
      </c>
      <c r="I59" s="3">
        <v>0</v>
      </c>
      <c r="J59" s="3">
        <v>0</v>
      </c>
      <c r="K59" s="3">
        <v>24.9</v>
      </c>
      <c r="L59" s="3">
        <v>0</v>
      </c>
      <c r="M59" s="3">
        <v>0</v>
      </c>
      <c r="N59" s="3">
        <v>0</v>
      </c>
      <c r="O59" s="3">
        <v>3.2370000000000001</v>
      </c>
      <c r="P59" s="3">
        <v>28.137</v>
      </c>
      <c r="R59">
        <v>3</v>
      </c>
    </row>
    <row r="60" spans="1:18" hidden="1" x14ac:dyDescent="0.25">
      <c r="A60" t="s">
        <v>96</v>
      </c>
      <c r="B60" s="1" t="s">
        <v>319</v>
      </c>
      <c r="C60" t="s">
        <v>1</v>
      </c>
      <c r="D60" t="s">
        <v>0</v>
      </c>
      <c r="E60">
        <v>6407</v>
      </c>
      <c r="F60" t="s">
        <v>289</v>
      </c>
      <c r="G60" t="s">
        <v>290</v>
      </c>
      <c r="H60" s="3">
        <v>0</v>
      </c>
      <c r="I60" s="3">
        <v>0</v>
      </c>
      <c r="J60" s="3">
        <v>0</v>
      </c>
      <c r="K60" s="3">
        <v>17.32</v>
      </c>
      <c r="L60" s="3">
        <v>0</v>
      </c>
      <c r="M60" s="3">
        <v>0</v>
      </c>
      <c r="N60" s="3">
        <v>0</v>
      </c>
      <c r="O60" s="3">
        <v>2.2516000000000003</v>
      </c>
      <c r="P60" s="3">
        <v>19.5716</v>
      </c>
      <c r="R60">
        <v>3</v>
      </c>
    </row>
    <row r="61" spans="1:18" hidden="1" x14ac:dyDescent="0.25">
      <c r="A61" t="s">
        <v>96</v>
      </c>
      <c r="B61" s="1" t="s">
        <v>304</v>
      </c>
      <c r="C61" t="s">
        <v>1</v>
      </c>
      <c r="D61" t="s">
        <v>0</v>
      </c>
      <c r="E61">
        <v>3453261</v>
      </c>
      <c r="F61" t="s">
        <v>275</v>
      </c>
      <c r="G61" t="s">
        <v>276</v>
      </c>
      <c r="H61" s="3">
        <v>0</v>
      </c>
      <c r="I61" s="3">
        <v>0</v>
      </c>
      <c r="J61" s="3">
        <v>0</v>
      </c>
      <c r="K61" s="3">
        <v>20.34</v>
      </c>
      <c r="L61" s="3">
        <v>0</v>
      </c>
      <c r="M61" s="3">
        <v>0</v>
      </c>
      <c r="N61" s="3">
        <v>0</v>
      </c>
      <c r="O61" s="3">
        <v>2.6442000000000001</v>
      </c>
      <c r="P61" s="3">
        <v>22.984200000000001</v>
      </c>
      <c r="R61">
        <v>3</v>
      </c>
    </row>
    <row r="62" spans="1:18" hidden="1" x14ac:dyDescent="0.25">
      <c r="A62" t="s">
        <v>96</v>
      </c>
      <c r="B62" s="1" t="s">
        <v>330</v>
      </c>
      <c r="C62" t="s">
        <v>1</v>
      </c>
      <c r="D62" t="s">
        <v>0</v>
      </c>
      <c r="E62">
        <v>1107724</v>
      </c>
      <c r="F62" t="s">
        <v>154</v>
      </c>
      <c r="G62" t="s">
        <v>291</v>
      </c>
      <c r="H62" s="3">
        <v>1.56</v>
      </c>
      <c r="I62" s="3">
        <v>0</v>
      </c>
      <c r="J62" s="3">
        <v>0</v>
      </c>
      <c r="K62" s="3">
        <v>16.309999999999999</v>
      </c>
      <c r="L62" s="3">
        <v>0</v>
      </c>
      <c r="M62" s="3">
        <v>0</v>
      </c>
      <c r="N62" s="3">
        <v>0</v>
      </c>
      <c r="O62" s="3">
        <v>2.1202999999999999</v>
      </c>
      <c r="P62" s="3">
        <v>19.990299999999998</v>
      </c>
      <c r="R62">
        <v>3</v>
      </c>
    </row>
    <row r="63" spans="1:18" hidden="1" x14ac:dyDescent="0.25">
      <c r="A63" t="s">
        <v>96</v>
      </c>
      <c r="B63" s="1" t="s">
        <v>316</v>
      </c>
      <c r="C63" t="s">
        <v>1</v>
      </c>
      <c r="D63" t="s">
        <v>0</v>
      </c>
      <c r="E63">
        <v>383</v>
      </c>
      <c r="F63" t="s">
        <v>273</v>
      </c>
      <c r="G63" t="s">
        <v>274</v>
      </c>
      <c r="H63" s="3">
        <v>0</v>
      </c>
      <c r="I63" s="3">
        <v>0</v>
      </c>
      <c r="J63" s="3">
        <v>0</v>
      </c>
      <c r="K63" s="3">
        <v>345</v>
      </c>
      <c r="L63" s="3">
        <v>0</v>
      </c>
      <c r="M63" s="3">
        <v>0</v>
      </c>
      <c r="N63" s="3">
        <v>0</v>
      </c>
      <c r="O63" s="3">
        <v>44.85</v>
      </c>
      <c r="P63" s="3">
        <v>389.85</v>
      </c>
      <c r="R63">
        <v>3</v>
      </c>
    </row>
    <row r="64" spans="1:18" hidden="1" x14ac:dyDescent="0.25">
      <c r="A64" t="s">
        <v>96</v>
      </c>
      <c r="B64" s="1" t="s">
        <v>311</v>
      </c>
      <c r="C64" t="s">
        <v>1</v>
      </c>
      <c r="D64" t="s">
        <v>0</v>
      </c>
      <c r="E64">
        <v>370</v>
      </c>
      <c r="F64" t="s">
        <v>273</v>
      </c>
      <c r="G64" t="s">
        <v>274</v>
      </c>
      <c r="H64" s="3">
        <v>0</v>
      </c>
      <c r="I64" s="3">
        <v>0</v>
      </c>
      <c r="J64" s="3">
        <v>0</v>
      </c>
      <c r="K64" s="3">
        <v>650</v>
      </c>
      <c r="L64" s="3">
        <v>0</v>
      </c>
      <c r="M64" s="3">
        <v>0</v>
      </c>
      <c r="N64" s="3">
        <v>0</v>
      </c>
      <c r="O64" s="3">
        <v>84.5</v>
      </c>
      <c r="P64" s="3">
        <v>734.5</v>
      </c>
      <c r="R64">
        <v>3</v>
      </c>
    </row>
    <row r="65" spans="1:18" hidden="1" x14ac:dyDescent="0.25">
      <c r="A65" t="s">
        <v>96</v>
      </c>
      <c r="B65" s="1" t="s">
        <v>335</v>
      </c>
      <c r="C65" t="s">
        <v>1</v>
      </c>
      <c r="D65" t="s">
        <v>0</v>
      </c>
      <c r="E65">
        <v>222</v>
      </c>
      <c r="F65" t="s">
        <v>334</v>
      </c>
      <c r="G65" t="s">
        <v>336</v>
      </c>
      <c r="H65" s="3">
        <v>0</v>
      </c>
      <c r="I65" s="3">
        <v>0</v>
      </c>
      <c r="J65" s="3">
        <v>0</v>
      </c>
      <c r="K65" s="3">
        <v>8.32</v>
      </c>
      <c r="L65" s="3">
        <v>0</v>
      </c>
      <c r="M65" s="3">
        <v>0</v>
      </c>
      <c r="N65" s="3">
        <v>0</v>
      </c>
      <c r="O65" s="3">
        <v>1.0816000000000001</v>
      </c>
      <c r="P65" s="3">
        <v>9.4016000000000002</v>
      </c>
      <c r="R65">
        <v>3</v>
      </c>
    </row>
    <row r="66" spans="1:18" hidden="1" x14ac:dyDescent="0.25">
      <c r="A66" t="s">
        <v>96</v>
      </c>
      <c r="B66" s="1" t="s">
        <v>330</v>
      </c>
      <c r="C66" t="s">
        <v>1</v>
      </c>
      <c r="D66" t="s">
        <v>0</v>
      </c>
      <c r="E66">
        <v>127108</v>
      </c>
      <c r="F66" t="s">
        <v>332</v>
      </c>
      <c r="G66" t="s">
        <v>333</v>
      </c>
      <c r="H66" s="3">
        <v>0</v>
      </c>
      <c r="I66" s="3">
        <v>0</v>
      </c>
      <c r="J66" s="3">
        <v>0</v>
      </c>
      <c r="K66" s="3">
        <v>5</v>
      </c>
      <c r="L66" s="3">
        <v>0</v>
      </c>
      <c r="M66" s="3">
        <v>0</v>
      </c>
      <c r="N66" s="3">
        <v>0</v>
      </c>
      <c r="O66" s="3">
        <v>0.65</v>
      </c>
      <c r="P66" s="3">
        <v>5.65</v>
      </c>
      <c r="R66">
        <v>3</v>
      </c>
    </row>
    <row r="67" spans="1:18" hidden="1" x14ac:dyDescent="0.25">
      <c r="A67" t="s">
        <v>96</v>
      </c>
      <c r="B67" s="1" t="s">
        <v>331</v>
      </c>
      <c r="C67" t="s">
        <v>1</v>
      </c>
      <c r="D67" t="s">
        <v>0</v>
      </c>
      <c r="E67">
        <v>1519</v>
      </c>
      <c r="F67" t="s">
        <v>277</v>
      </c>
      <c r="G67" t="s">
        <v>278</v>
      </c>
      <c r="H67" s="3">
        <v>0</v>
      </c>
      <c r="I67" s="3">
        <v>0</v>
      </c>
      <c r="J67" s="3">
        <v>0</v>
      </c>
      <c r="K67" s="3">
        <v>52.25</v>
      </c>
      <c r="L67" s="3">
        <v>0</v>
      </c>
      <c r="M67" s="3">
        <v>0</v>
      </c>
      <c r="N67" s="3">
        <v>0</v>
      </c>
      <c r="O67" s="3">
        <v>6.7925000000000004</v>
      </c>
      <c r="P67" s="3">
        <v>59.042500000000004</v>
      </c>
      <c r="R67">
        <v>3</v>
      </c>
    </row>
    <row r="68" spans="1:18" hidden="1" x14ac:dyDescent="0.25">
      <c r="A68" t="s">
        <v>96</v>
      </c>
      <c r="B68" s="1" t="s">
        <v>330</v>
      </c>
      <c r="C68" t="s">
        <v>1</v>
      </c>
      <c r="D68" t="s">
        <v>0</v>
      </c>
      <c r="E68">
        <v>962306</v>
      </c>
      <c r="F68" t="s">
        <v>287</v>
      </c>
      <c r="G68" t="s">
        <v>288</v>
      </c>
      <c r="H68" s="3">
        <v>0</v>
      </c>
      <c r="I68" s="3">
        <v>0</v>
      </c>
      <c r="J68" s="3">
        <v>0</v>
      </c>
      <c r="K68" s="3">
        <v>13.1</v>
      </c>
      <c r="L68" s="3">
        <v>0</v>
      </c>
      <c r="M68" s="3">
        <v>0</v>
      </c>
      <c r="N68" s="3">
        <v>0</v>
      </c>
      <c r="O68" s="3">
        <v>1.7030000000000001</v>
      </c>
      <c r="P68" s="3">
        <v>14.802999999999999</v>
      </c>
      <c r="R68">
        <v>3</v>
      </c>
    </row>
    <row r="69" spans="1:18" hidden="1" x14ac:dyDescent="0.25">
      <c r="A69" t="s">
        <v>96</v>
      </c>
      <c r="B69" s="1" t="s">
        <v>328</v>
      </c>
      <c r="C69" t="s">
        <v>1</v>
      </c>
      <c r="D69" t="s">
        <v>0</v>
      </c>
      <c r="E69">
        <v>45881</v>
      </c>
      <c r="F69" t="s">
        <v>279</v>
      </c>
      <c r="G69" t="s">
        <v>280</v>
      </c>
      <c r="H69" s="3">
        <v>0</v>
      </c>
      <c r="I69" s="3">
        <v>0</v>
      </c>
      <c r="J69" s="3">
        <v>0</v>
      </c>
      <c r="K69" s="3">
        <v>21.24</v>
      </c>
      <c r="L69" s="3">
        <v>0</v>
      </c>
      <c r="M69" s="3">
        <v>0</v>
      </c>
      <c r="N69" s="3">
        <v>0</v>
      </c>
      <c r="O69" s="3">
        <v>2.76</v>
      </c>
      <c r="P69" s="3">
        <v>24</v>
      </c>
      <c r="R69">
        <v>3</v>
      </c>
    </row>
    <row r="70" spans="1:18" hidden="1" x14ac:dyDescent="0.25">
      <c r="A70" t="s">
        <v>96</v>
      </c>
      <c r="B70" s="1" t="s">
        <v>328</v>
      </c>
      <c r="C70" t="s">
        <v>1</v>
      </c>
      <c r="D70" t="s">
        <v>0</v>
      </c>
      <c r="E70">
        <v>335719</v>
      </c>
      <c r="F70" t="s">
        <v>327</v>
      </c>
      <c r="G70" t="s">
        <v>329</v>
      </c>
      <c r="H70" s="3">
        <v>0</v>
      </c>
      <c r="I70" s="3">
        <v>0</v>
      </c>
      <c r="J70" s="3">
        <v>0</v>
      </c>
      <c r="K70" s="3">
        <v>6.33</v>
      </c>
      <c r="L70" s="3">
        <v>0</v>
      </c>
      <c r="M70" s="3">
        <v>0</v>
      </c>
      <c r="N70" s="3">
        <v>0</v>
      </c>
      <c r="O70" s="3">
        <v>0.82290000000000008</v>
      </c>
      <c r="P70" s="3">
        <v>7.1528999999999998</v>
      </c>
      <c r="R70">
        <v>3</v>
      </c>
    </row>
    <row r="71" spans="1:18" hidden="1" x14ac:dyDescent="0.25">
      <c r="A71" t="s">
        <v>96</v>
      </c>
      <c r="B71" s="1" t="s">
        <v>326</v>
      </c>
      <c r="C71" t="s">
        <v>1</v>
      </c>
      <c r="D71" t="s">
        <v>0</v>
      </c>
      <c r="E71">
        <v>772</v>
      </c>
      <c r="F71" t="s">
        <v>300</v>
      </c>
      <c r="G71" t="s">
        <v>301</v>
      </c>
      <c r="H71" s="3">
        <v>0</v>
      </c>
      <c r="I71" s="3">
        <v>0</v>
      </c>
      <c r="J71" s="3">
        <v>0</v>
      </c>
      <c r="K71" s="3">
        <v>53.1</v>
      </c>
      <c r="L71" s="3">
        <v>0</v>
      </c>
      <c r="M71" s="3">
        <v>0</v>
      </c>
      <c r="N71" s="3">
        <v>0</v>
      </c>
      <c r="O71" s="3">
        <v>6.9030000000000005</v>
      </c>
      <c r="P71" s="3">
        <v>60.003</v>
      </c>
      <c r="R71">
        <v>3</v>
      </c>
    </row>
    <row r="72" spans="1:18" hidden="1" x14ac:dyDescent="0.25">
      <c r="A72" t="s">
        <v>96</v>
      </c>
      <c r="B72" s="1" t="s">
        <v>326</v>
      </c>
      <c r="C72" t="s">
        <v>1</v>
      </c>
      <c r="D72" t="s">
        <v>0</v>
      </c>
      <c r="E72">
        <v>30109</v>
      </c>
      <c r="F72" t="s">
        <v>298</v>
      </c>
      <c r="G72" t="s">
        <v>299</v>
      </c>
      <c r="H72" s="3">
        <v>0.78</v>
      </c>
      <c r="I72" s="3">
        <v>0</v>
      </c>
      <c r="J72" s="3">
        <v>0</v>
      </c>
      <c r="K72" s="3">
        <v>8.16</v>
      </c>
      <c r="L72" s="3">
        <v>0</v>
      </c>
      <c r="M72" s="3">
        <v>0</v>
      </c>
      <c r="N72" s="3">
        <v>0</v>
      </c>
      <c r="O72" s="3">
        <v>1.0608</v>
      </c>
      <c r="P72" s="3">
        <v>10.0008</v>
      </c>
      <c r="R72">
        <v>3</v>
      </c>
    </row>
    <row r="73" spans="1:18" hidden="1" x14ac:dyDescent="0.25">
      <c r="A73" t="s">
        <v>96</v>
      </c>
      <c r="B73" s="1" t="s">
        <v>307</v>
      </c>
      <c r="C73" t="s">
        <v>1</v>
      </c>
      <c r="D73" t="s">
        <v>0</v>
      </c>
      <c r="E73">
        <v>13241</v>
      </c>
      <c r="F73" t="s">
        <v>298</v>
      </c>
      <c r="G73" t="s">
        <v>299</v>
      </c>
      <c r="H73" s="3">
        <v>1.54</v>
      </c>
      <c r="I73" s="3">
        <v>0</v>
      </c>
      <c r="J73" s="3">
        <v>0</v>
      </c>
      <c r="K73" s="3">
        <v>16.34</v>
      </c>
      <c r="L73" s="3">
        <v>0</v>
      </c>
      <c r="M73" s="3">
        <v>0</v>
      </c>
      <c r="N73" s="3">
        <v>0</v>
      </c>
      <c r="O73" s="3">
        <v>2.1242000000000001</v>
      </c>
      <c r="P73" s="3">
        <v>20.004199999999997</v>
      </c>
      <c r="R73">
        <v>3</v>
      </c>
    </row>
    <row r="74" spans="1:18" hidden="1" x14ac:dyDescent="0.25">
      <c r="A74" t="s">
        <v>96</v>
      </c>
      <c r="B74" s="1" t="s">
        <v>325</v>
      </c>
      <c r="C74" t="s">
        <v>1</v>
      </c>
      <c r="D74" t="s">
        <v>0</v>
      </c>
      <c r="E74">
        <v>17723</v>
      </c>
      <c r="F74" t="s">
        <v>285</v>
      </c>
      <c r="G74" t="s">
        <v>286</v>
      </c>
      <c r="H74" s="3">
        <v>0.76</v>
      </c>
      <c r="I74" s="3">
        <v>0</v>
      </c>
      <c r="J74" s="3">
        <v>0</v>
      </c>
      <c r="K74" s="3">
        <v>8.18</v>
      </c>
      <c r="L74" s="3">
        <v>0</v>
      </c>
      <c r="M74" s="3">
        <v>0</v>
      </c>
      <c r="N74" s="3">
        <v>0</v>
      </c>
      <c r="O74" s="3">
        <v>1.0633999999999999</v>
      </c>
      <c r="P74" s="3">
        <v>10.003399999999999</v>
      </c>
      <c r="R74">
        <v>3</v>
      </c>
    </row>
    <row r="75" spans="1:18" hidden="1" x14ac:dyDescent="0.25">
      <c r="A75" t="s">
        <v>96</v>
      </c>
      <c r="B75" s="1" t="s">
        <v>319</v>
      </c>
      <c r="C75" t="s">
        <v>1</v>
      </c>
      <c r="D75" t="s">
        <v>0</v>
      </c>
      <c r="E75">
        <v>890596</v>
      </c>
      <c r="F75" t="s">
        <v>287</v>
      </c>
      <c r="G75" t="s">
        <v>288</v>
      </c>
      <c r="H75" s="3">
        <v>0</v>
      </c>
      <c r="I75" s="3">
        <v>0</v>
      </c>
      <c r="J75" s="3">
        <v>0</v>
      </c>
      <c r="K75" s="3">
        <v>6.24</v>
      </c>
      <c r="L75" s="3">
        <v>0</v>
      </c>
      <c r="M75" s="3">
        <v>0</v>
      </c>
      <c r="N75" s="3">
        <v>0</v>
      </c>
      <c r="O75" s="3">
        <v>0.81120000000000003</v>
      </c>
      <c r="P75" s="3">
        <v>7.0512000000000006</v>
      </c>
      <c r="R75">
        <v>3</v>
      </c>
    </row>
    <row r="76" spans="1:18" hidden="1" x14ac:dyDescent="0.25">
      <c r="A76" t="s">
        <v>96</v>
      </c>
      <c r="B76" s="1" t="s">
        <v>321</v>
      </c>
      <c r="C76" t="s">
        <v>1</v>
      </c>
      <c r="D76" t="s">
        <v>0</v>
      </c>
      <c r="E76">
        <v>304174</v>
      </c>
      <c r="F76" t="s">
        <v>247</v>
      </c>
      <c r="G76" t="s">
        <v>248</v>
      </c>
      <c r="H76" s="3">
        <v>1.45</v>
      </c>
      <c r="I76" s="3">
        <v>0</v>
      </c>
      <c r="J76" s="3">
        <v>0</v>
      </c>
      <c r="K76" s="3">
        <v>16.420000000000002</v>
      </c>
      <c r="L76" s="3">
        <v>0</v>
      </c>
      <c r="M76" s="3">
        <v>0</v>
      </c>
      <c r="N76" s="3">
        <v>0</v>
      </c>
      <c r="O76" s="3">
        <v>2.1346000000000003</v>
      </c>
      <c r="P76" s="3">
        <v>20.0046</v>
      </c>
      <c r="R76">
        <v>3</v>
      </c>
    </row>
    <row r="77" spans="1:18" hidden="1" x14ac:dyDescent="0.25">
      <c r="A77" t="s">
        <v>96</v>
      </c>
      <c r="B77" s="1" t="s">
        <v>315</v>
      </c>
      <c r="C77" t="s">
        <v>1</v>
      </c>
      <c r="D77" t="s">
        <v>0</v>
      </c>
      <c r="E77">
        <v>277891</v>
      </c>
      <c r="F77" t="s">
        <v>247</v>
      </c>
      <c r="G77" t="s">
        <v>248</v>
      </c>
      <c r="H77" s="3">
        <v>1.39</v>
      </c>
      <c r="I77" s="3">
        <v>0</v>
      </c>
      <c r="J77" s="3">
        <v>0</v>
      </c>
      <c r="K77" s="3">
        <v>16.47</v>
      </c>
      <c r="L77" s="3">
        <v>0</v>
      </c>
      <c r="M77" s="3">
        <v>0</v>
      </c>
      <c r="N77" s="3">
        <v>0</v>
      </c>
      <c r="O77" s="3">
        <v>2.1410999999999998</v>
      </c>
      <c r="P77" s="3">
        <v>20.001100000000001</v>
      </c>
      <c r="R77">
        <v>3</v>
      </c>
    </row>
    <row r="78" spans="1:18" hidden="1" x14ac:dyDescent="0.25">
      <c r="A78" t="s">
        <v>96</v>
      </c>
      <c r="B78" s="1" t="s">
        <v>323</v>
      </c>
      <c r="C78" t="s">
        <v>1</v>
      </c>
      <c r="D78" t="s">
        <v>0</v>
      </c>
      <c r="E78">
        <v>9217</v>
      </c>
      <c r="F78" t="s">
        <v>292</v>
      </c>
      <c r="G78" t="s">
        <v>293</v>
      </c>
      <c r="H78" s="3">
        <v>0.77</v>
      </c>
      <c r="I78" s="3">
        <v>0</v>
      </c>
      <c r="J78" s="3">
        <v>0</v>
      </c>
      <c r="K78" s="3">
        <v>8.17</v>
      </c>
      <c r="L78" s="3">
        <v>0</v>
      </c>
      <c r="M78" s="3">
        <v>0</v>
      </c>
      <c r="N78" s="3">
        <v>0</v>
      </c>
      <c r="O78" s="3">
        <v>1.0621</v>
      </c>
      <c r="P78" s="3">
        <v>10.002099999999999</v>
      </c>
      <c r="R78">
        <v>3</v>
      </c>
    </row>
    <row r="79" spans="1:18" hidden="1" x14ac:dyDescent="0.25">
      <c r="A79" t="s">
        <v>96</v>
      </c>
      <c r="B79" s="1" t="s">
        <v>324</v>
      </c>
      <c r="C79" t="s">
        <v>1</v>
      </c>
      <c r="D79" t="s">
        <v>0</v>
      </c>
      <c r="E79">
        <v>539080</v>
      </c>
      <c r="F79" t="s">
        <v>281</v>
      </c>
      <c r="G79" t="s">
        <v>282</v>
      </c>
      <c r="H79" s="3">
        <v>2.4899999999999998</v>
      </c>
      <c r="I79" s="3">
        <v>0</v>
      </c>
      <c r="J79" s="3">
        <v>0</v>
      </c>
      <c r="K79" s="3">
        <v>26.11</v>
      </c>
      <c r="L79" s="3">
        <v>0</v>
      </c>
      <c r="M79" s="3">
        <v>0</v>
      </c>
      <c r="N79" s="3">
        <v>0</v>
      </c>
      <c r="O79" s="3">
        <v>3.3942999999999999</v>
      </c>
      <c r="P79" s="3">
        <v>31.994299999999999</v>
      </c>
      <c r="R79">
        <v>3</v>
      </c>
    </row>
    <row r="80" spans="1:18" hidden="1" x14ac:dyDescent="0.25">
      <c r="A80" t="s">
        <v>96</v>
      </c>
      <c r="B80" s="1" t="s">
        <v>323</v>
      </c>
      <c r="C80" t="s">
        <v>1</v>
      </c>
      <c r="D80" t="s">
        <v>0</v>
      </c>
      <c r="E80">
        <v>653498</v>
      </c>
      <c r="F80" t="s">
        <v>281</v>
      </c>
      <c r="G80" t="s">
        <v>282</v>
      </c>
      <c r="H80" s="3">
        <v>2.59</v>
      </c>
      <c r="I80" s="3">
        <v>0</v>
      </c>
      <c r="J80" s="3">
        <v>0</v>
      </c>
      <c r="K80" s="3">
        <v>28.68</v>
      </c>
      <c r="L80" s="3">
        <v>0</v>
      </c>
      <c r="M80" s="3">
        <v>0</v>
      </c>
      <c r="N80" s="3">
        <v>0</v>
      </c>
      <c r="O80" s="3">
        <v>3.7284000000000002</v>
      </c>
      <c r="P80" s="3">
        <v>34.998399999999997</v>
      </c>
      <c r="R80">
        <v>3</v>
      </c>
    </row>
    <row r="81" spans="1:18" hidden="1" x14ac:dyDescent="0.25">
      <c r="A81" t="s">
        <v>96</v>
      </c>
      <c r="B81" s="1" t="s">
        <v>319</v>
      </c>
      <c r="C81" t="s">
        <v>1</v>
      </c>
      <c r="D81" t="s">
        <v>0</v>
      </c>
      <c r="E81">
        <v>25694</v>
      </c>
      <c r="F81" t="s">
        <v>296</v>
      </c>
      <c r="G81" t="s">
        <v>297</v>
      </c>
      <c r="H81" s="3">
        <v>1.43</v>
      </c>
      <c r="I81" s="3">
        <v>0</v>
      </c>
      <c r="J81" s="3">
        <v>0</v>
      </c>
      <c r="K81" s="3">
        <v>16.43</v>
      </c>
      <c r="L81" s="3">
        <v>0</v>
      </c>
      <c r="M81" s="3">
        <v>0</v>
      </c>
      <c r="N81" s="3">
        <v>0</v>
      </c>
      <c r="O81" s="3">
        <v>2.1358999999999999</v>
      </c>
      <c r="P81" s="3">
        <v>19.995899999999999</v>
      </c>
      <c r="R81">
        <v>3</v>
      </c>
    </row>
    <row r="82" spans="1:18" hidden="1" x14ac:dyDescent="0.25">
      <c r="A82" t="s">
        <v>96</v>
      </c>
      <c r="B82" s="1" t="s">
        <v>311</v>
      </c>
      <c r="C82" t="s">
        <v>1</v>
      </c>
      <c r="D82" t="s">
        <v>0</v>
      </c>
      <c r="E82">
        <v>19489</v>
      </c>
      <c r="F82" t="s">
        <v>294</v>
      </c>
      <c r="G82" t="s">
        <v>295</v>
      </c>
      <c r="H82" s="3">
        <v>1.47</v>
      </c>
      <c r="I82" s="3">
        <v>0</v>
      </c>
      <c r="J82" s="3">
        <v>0</v>
      </c>
      <c r="K82" s="3">
        <v>16.399999999999999</v>
      </c>
      <c r="L82" s="3">
        <v>0</v>
      </c>
      <c r="M82" s="3">
        <v>0</v>
      </c>
      <c r="N82" s="3">
        <v>0</v>
      </c>
      <c r="O82" s="3">
        <v>2.1319999999999997</v>
      </c>
      <c r="P82" s="3">
        <v>20.001999999999995</v>
      </c>
      <c r="R82">
        <v>3</v>
      </c>
    </row>
    <row r="83" spans="1:18" hidden="1" x14ac:dyDescent="0.25">
      <c r="A83" t="s">
        <v>96</v>
      </c>
      <c r="B83" s="1" t="s">
        <v>321</v>
      </c>
      <c r="C83" t="s">
        <v>1</v>
      </c>
      <c r="D83" t="s">
        <v>0</v>
      </c>
      <c r="E83">
        <v>25470</v>
      </c>
      <c r="F83" t="s">
        <v>296</v>
      </c>
      <c r="G83" t="s">
        <v>297</v>
      </c>
      <c r="H83" s="3">
        <v>1.37</v>
      </c>
      <c r="I83" s="3">
        <v>0</v>
      </c>
      <c r="J83" s="3">
        <v>0</v>
      </c>
      <c r="K83" s="3">
        <v>16.489999999999998</v>
      </c>
      <c r="L83" s="3">
        <v>0</v>
      </c>
      <c r="M83" s="3">
        <v>0</v>
      </c>
      <c r="N83" s="3">
        <v>0</v>
      </c>
      <c r="O83" s="3">
        <v>2.1436999999999999</v>
      </c>
      <c r="P83" s="3">
        <v>20.003699999999998</v>
      </c>
      <c r="R83">
        <v>3</v>
      </c>
    </row>
    <row r="84" spans="1:18" hidden="1" x14ac:dyDescent="0.25">
      <c r="A84" t="s">
        <v>96</v>
      </c>
      <c r="B84" s="1" t="s">
        <v>322</v>
      </c>
      <c r="C84" t="s">
        <v>1</v>
      </c>
      <c r="D84" t="s">
        <v>0</v>
      </c>
      <c r="E84">
        <v>25934</v>
      </c>
      <c r="F84" t="s">
        <v>296</v>
      </c>
      <c r="G84" t="s">
        <v>297</v>
      </c>
      <c r="H84" s="3">
        <v>1.43</v>
      </c>
      <c r="I84" s="3">
        <v>0</v>
      </c>
      <c r="J84" s="3">
        <v>0</v>
      </c>
      <c r="K84" s="3">
        <v>16.43</v>
      </c>
      <c r="L84" s="3">
        <v>0</v>
      </c>
      <c r="M84" s="3">
        <v>0</v>
      </c>
      <c r="N84" s="3">
        <v>0</v>
      </c>
      <c r="O84" s="3">
        <v>2.1358999999999999</v>
      </c>
      <c r="P84" s="3">
        <v>19.995899999999999</v>
      </c>
      <c r="R84">
        <v>3</v>
      </c>
    </row>
    <row r="85" spans="1:18" x14ac:dyDescent="0.25">
      <c r="A85" t="s">
        <v>94</v>
      </c>
      <c r="H85" s="83">
        <f>SUBTOTAL(109,Tabla1[C. EXENTAS])</f>
        <v>5.2</v>
      </c>
      <c r="I85" s="83"/>
      <c r="J85" s="83"/>
      <c r="K85" s="83">
        <f>SUBTOTAL(109,Tabla1[C. GRAVADA])</f>
        <v>1984.19</v>
      </c>
      <c r="L85" s="83"/>
      <c r="M85" s="83"/>
      <c r="N85" s="83"/>
      <c r="O85" s="83">
        <f>SUBTOTAL(109,Tabla1[IVA])</f>
        <v>257.94470000000001</v>
      </c>
      <c r="P85" s="83">
        <f>SUBTOTAL(109,Tabla1[TOTAL C.])</f>
        <v>2247.3347000000003</v>
      </c>
      <c r="Q85" s="82"/>
      <c r="R85">
        <f>SUBTOTAL(109,Tabla1[ANEXO 3])</f>
        <v>63</v>
      </c>
    </row>
  </sheetData>
  <dataConsolidate/>
  <conditionalFormatting sqref="E86:E1048576 E1:E84">
    <cfRule type="duplicateValues" dxfId="51" priority="1"/>
    <cfRule type="duplicateValues" dxfId="50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368</v>
      </c>
    </row>
    <row r="3" spans="2:4" x14ac:dyDescent="0.25">
      <c r="B3" s="35" t="s">
        <v>2</v>
      </c>
      <c r="C3" s="36"/>
      <c r="D3" s="46" t="s">
        <v>381</v>
      </c>
    </row>
    <row r="4" spans="2:4" hidden="1" x14ac:dyDescent="0.25">
      <c r="B4" s="35" t="s">
        <v>3</v>
      </c>
      <c r="C4" s="36"/>
      <c r="D4" s="40" t="s">
        <v>1</v>
      </c>
    </row>
    <row r="5" spans="2:4" hidden="1" x14ac:dyDescent="0.25">
      <c r="B5" s="35" t="s">
        <v>4</v>
      </c>
      <c r="C5" s="36"/>
      <c r="D5" s="40" t="s">
        <v>0</v>
      </c>
    </row>
    <row r="6" spans="2:4" hidden="1" x14ac:dyDescent="0.25">
      <c r="B6" s="37" t="s">
        <v>28</v>
      </c>
      <c r="C6" s="36"/>
      <c r="D6" s="39" t="s">
        <v>270</v>
      </c>
    </row>
    <row r="7" spans="2:4" hidden="1" x14ac:dyDescent="0.25">
      <c r="B7" s="35" t="s">
        <v>27</v>
      </c>
      <c r="C7" s="36"/>
      <c r="D7" s="39" t="s">
        <v>98</v>
      </c>
    </row>
    <row r="8" spans="2:4" x14ac:dyDescent="0.25">
      <c r="B8" s="35" t="s">
        <v>26</v>
      </c>
      <c r="C8" s="36"/>
      <c r="D8" s="81"/>
    </row>
    <row r="9" spans="2:4" hidden="1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7" t="s">
        <v>308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 xml:space="preserve">UNO EL SALVADOR S.A </v>
      </c>
    </row>
    <row r="12" spans="2:4" hidden="1" x14ac:dyDescent="0.25">
      <c r="B12" s="37" t="s">
        <v>88</v>
      </c>
      <c r="C12" s="36"/>
      <c r="D12" s="43">
        <v>0</v>
      </c>
    </row>
    <row r="13" spans="2:4" hidden="1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8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hidden="1" x14ac:dyDescent="0.25">
      <c r="B16" s="35" t="s">
        <v>21</v>
      </c>
      <c r="C16" s="36"/>
      <c r="D16" s="43">
        <v>0</v>
      </c>
    </row>
    <row r="17" spans="2:4" hidden="1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>
        <f>IFERROR(VLOOKUP(D10,'base de clientes'!A:C,3,0),"ACTUALICE")</f>
        <v>0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36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63"/>
  <sheetViews>
    <sheetView showGridLines="0" tabSelected="1" topLeftCell="E16" workbookViewId="0">
      <selection activeCell="E27" sqref="E27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368</v>
      </c>
      <c r="F3" t="s">
        <v>381</v>
      </c>
      <c r="G3" t="s">
        <v>1</v>
      </c>
      <c r="H3" t="s">
        <v>0</v>
      </c>
      <c r="I3" t="s">
        <v>270</v>
      </c>
      <c r="J3" t="s">
        <v>98</v>
      </c>
      <c r="K3">
        <v>229</v>
      </c>
      <c r="L3">
        <v>229</v>
      </c>
      <c r="M3" t="s">
        <v>308</v>
      </c>
      <c r="N3" t="s">
        <v>309</v>
      </c>
      <c r="O3" s="3">
        <v>0</v>
      </c>
      <c r="P3" s="3">
        <v>0</v>
      </c>
      <c r="Q3" s="3">
        <v>15</v>
      </c>
      <c r="R3" s="3">
        <v>1.9500000000000002</v>
      </c>
      <c r="S3" s="3">
        <v>0</v>
      </c>
      <c r="T3" s="3">
        <v>0</v>
      </c>
      <c r="U3" s="3">
        <v>16.95</v>
      </c>
      <c r="W3" t="s">
        <v>1</v>
      </c>
    </row>
    <row r="4" spans="5:23" x14ac:dyDescent="0.25">
      <c r="E4" t="s">
        <v>368</v>
      </c>
      <c r="F4" t="s">
        <v>381</v>
      </c>
      <c r="G4" t="s">
        <v>1</v>
      </c>
      <c r="H4" t="s">
        <v>0</v>
      </c>
      <c r="I4" t="s">
        <v>270</v>
      </c>
      <c r="J4" t="s">
        <v>98</v>
      </c>
      <c r="K4">
        <v>228</v>
      </c>
      <c r="L4">
        <v>228</v>
      </c>
      <c r="M4" t="s">
        <v>308</v>
      </c>
      <c r="N4" t="s">
        <v>309</v>
      </c>
      <c r="O4" s="3">
        <v>0</v>
      </c>
      <c r="P4" s="3">
        <v>0</v>
      </c>
      <c r="Q4" s="3">
        <v>15</v>
      </c>
      <c r="R4" s="3">
        <v>1.9500000000000002</v>
      </c>
      <c r="S4" s="3">
        <v>0</v>
      </c>
      <c r="T4" s="3">
        <v>0</v>
      </c>
      <c r="U4" s="3">
        <v>16.95</v>
      </c>
      <c r="W4" t="s">
        <v>1</v>
      </c>
    </row>
    <row r="5" spans="5:23" x14ac:dyDescent="0.25">
      <c r="E5" t="s">
        <v>368</v>
      </c>
      <c r="F5" t="s">
        <v>381</v>
      </c>
      <c r="G5" t="s">
        <v>1</v>
      </c>
      <c r="H5" t="s">
        <v>0</v>
      </c>
      <c r="I5" t="s">
        <v>270</v>
      </c>
      <c r="J5" t="s">
        <v>98</v>
      </c>
      <c r="K5">
        <v>227</v>
      </c>
      <c r="L5">
        <v>227</v>
      </c>
      <c r="M5" t="s">
        <v>308</v>
      </c>
      <c r="N5" t="s">
        <v>309</v>
      </c>
      <c r="O5" s="3">
        <v>0</v>
      </c>
      <c r="P5" s="3">
        <v>0</v>
      </c>
      <c r="Q5" s="3">
        <v>15</v>
      </c>
      <c r="R5" s="3">
        <v>1.9500000000000002</v>
      </c>
      <c r="S5" s="3">
        <v>0</v>
      </c>
      <c r="T5" s="3">
        <v>0</v>
      </c>
      <c r="U5" s="3">
        <v>16.95</v>
      </c>
      <c r="W5" t="s">
        <v>1</v>
      </c>
    </row>
    <row r="6" spans="5:23" x14ac:dyDescent="0.25">
      <c r="E6" t="s">
        <v>368</v>
      </c>
      <c r="F6" t="s">
        <v>380</v>
      </c>
      <c r="G6" t="s">
        <v>1</v>
      </c>
      <c r="H6" t="s">
        <v>0</v>
      </c>
      <c r="I6" t="s">
        <v>270</v>
      </c>
      <c r="J6" t="s">
        <v>98</v>
      </c>
      <c r="K6">
        <v>226</v>
      </c>
      <c r="L6">
        <v>226</v>
      </c>
      <c r="M6" t="s">
        <v>257</v>
      </c>
      <c r="N6" t="s">
        <v>258</v>
      </c>
      <c r="O6" s="3">
        <v>0</v>
      </c>
      <c r="P6" s="3">
        <v>0</v>
      </c>
      <c r="Q6" s="3">
        <v>161.5</v>
      </c>
      <c r="R6" s="3">
        <v>20.995000000000001</v>
      </c>
      <c r="S6" s="3">
        <v>0</v>
      </c>
      <c r="T6" s="3">
        <v>0</v>
      </c>
      <c r="U6" s="3">
        <v>182.495</v>
      </c>
      <c r="W6" t="s">
        <v>1</v>
      </c>
    </row>
    <row r="7" spans="5:23" x14ac:dyDescent="0.25">
      <c r="E7" t="s">
        <v>368</v>
      </c>
      <c r="F7" t="s">
        <v>379</v>
      </c>
      <c r="G7" t="s">
        <v>1</v>
      </c>
      <c r="H7" t="s">
        <v>0</v>
      </c>
      <c r="I7" t="s">
        <v>270</v>
      </c>
      <c r="J7" t="s">
        <v>98</v>
      </c>
      <c r="K7">
        <v>225</v>
      </c>
      <c r="L7">
        <v>225</v>
      </c>
      <c r="M7" t="s">
        <v>257</v>
      </c>
      <c r="N7" t="s">
        <v>258</v>
      </c>
      <c r="O7" s="3">
        <v>0</v>
      </c>
      <c r="P7" s="3">
        <v>0</v>
      </c>
      <c r="Q7" s="3">
        <v>280</v>
      </c>
      <c r="R7" s="3">
        <v>36.4</v>
      </c>
      <c r="S7" s="3">
        <v>0</v>
      </c>
      <c r="T7" s="3">
        <v>0</v>
      </c>
      <c r="U7" s="3">
        <v>316.39999999999998</v>
      </c>
      <c r="W7" t="s">
        <v>1</v>
      </c>
    </row>
    <row r="8" spans="5:23" x14ac:dyDescent="0.25">
      <c r="E8" t="s">
        <v>368</v>
      </c>
      <c r="F8" t="s">
        <v>376</v>
      </c>
      <c r="G8" t="s">
        <v>1</v>
      </c>
      <c r="H8" t="s">
        <v>0</v>
      </c>
      <c r="I8" t="s">
        <v>270</v>
      </c>
      <c r="J8" t="s">
        <v>98</v>
      </c>
      <c r="K8">
        <v>224</v>
      </c>
      <c r="L8">
        <v>224</v>
      </c>
      <c r="M8" t="s">
        <v>149</v>
      </c>
      <c r="N8" t="s">
        <v>29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W8" t="s">
        <v>1</v>
      </c>
    </row>
    <row r="9" spans="5:23" x14ac:dyDescent="0.25">
      <c r="E9" t="s">
        <v>368</v>
      </c>
      <c r="F9" t="s">
        <v>376</v>
      </c>
      <c r="G9" t="s">
        <v>1</v>
      </c>
      <c r="H9" t="s">
        <v>0</v>
      </c>
      <c r="I9" t="s">
        <v>270</v>
      </c>
      <c r="J9" t="s">
        <v>98</v>
      </c>
      <c r="K9">
        <v>223</v>
      </c>
      <c r="L9">
        <v>223</v>
      </c>
      <c r="M9" t="s">
        <v>377</v>
      </c>
      <c r="N9" t="s">
        <v>378</v>
      </c>
      <c r="O9" s="3">
        <v>0</v>
      </c>
      <c r="P9" s="3">
        <v>0</v>
      </c>
      <c r="Q9" s="3">
        <v>155</v>
      </c>
      <c r="R9" s="3">
        <v>20.150000000000002</v>
      </c>
      <c r="S9" s="3">
        <v>0</v>
      </c>
      <c r="T9" s="3">
        <v>0</v>
      </c>
      <c r="U9" s="3">
        <v>175.15</v>
      </c>
      <c r="W9" t="s">
        <v>1</v>
      </c>
    </row>
    <row r="10" spans="5:23" x14ac:dyDescent="0.25">
      <c r="E10" t="s">
        <v>368</v>
      </c>
      <c r="F10" t="s">
        <v>375</v>
      </c>
      <c r="G10" t="s">
        <v>1</v>
      </c>
      <c r="H10" t="s">
        <v>0</v>
      </c>
      <c r="I10" t="s">
        <v>270</v>
      </c>
      <c r="J10" t="s">
        <v>98</v>
      </c>
      <c r="K10">
        <v>222</v>
      </c>
      <c r="L10">
        <v>222</v>
      </c>
      <c r="M10" t="s">
        <v>302</v>
      </c>
      <c r="N10" t="s">
        <v>303</v>
      </c>
      <c r="O10" s="3">
        <v>0</v>
      </c>
      <c r="P10" s="3">
        <v>0</v>
      </c>
      <c r="Q10" s="3">
        <v>60</v>
      </c>
      <c r="R10" s="3">
        <v>7.8000000000000007</v>
      </c>
      <c r="S10" s="3">
        <v>0</v>
      </c>
      <c r="T10" s="3">
        <v>0</v>
      </c>
      <c r="U10" s="3">
        <v>67.8</v>
      </c>
      <c r="W10" t="s">
        <v>1</v>
      </c>
    </row>
    <row r="11" spans="5:23" x14ac:dyDescent="0.25">
      <c r="E11" t="s">
        <v>368</v>
      </c>
      <c r="F11" t="s">
        <v>374</v>
      </c>
      <c r="G11" t="s">
        <v>1</v>
      </c>
      <c r="H11" t="s">
        <v>0</v>
      </c>
      <c r="I11" t="s">
        <v>270</v>
      </c>
      <c r="J11" t="s">
        <v>98</v>
      </c>
      <c r="K11">
        <v>221</v>
      </c>
      <c r="L11">
        <v>221</v>
      </c>
      <c r="M11" t="s">
        <v>308</v>
      </c>
      <c r="N11" t="s">
        <v>309</v>
      </c>
      <c r="O11" s="3">
        <v>0</v>
      </c>
      <c r="P11" s="3">
        <v>0</v>
      </c>
      <c r="Q11" s="3">
        <v>30</v>
      </c>
      <c r="R11" s="3">
        <v>3.9000000000000004</v>
      </c>
      <c r="S11" s="3">
        <v>0</v>
      </c>
      <c r="T11" s="3">
        <v>0</v>
      </c>
      <c r="U11" s="3">
        <v>33.9</v>
      </c>
      <c r="W11" t="s">
        <v>1</v>
      </c>
    </row>
    <row r="12" spans="5:23" x14ac:dyDescent="0.25">
      <c r="E12" t="s">
        <v>368</v>
      </c>
      <c r="F12" t="s">
        <v>373</v>
      </c>
      <c r="G12" t="s">
        <v>1</v>
      </c>
      <c r="H12" t="s">
        <v>0</v>
      </c>
      <c r="I12" t="s">
        <v>270</v>
      </c>
      <c r="J12" t="s">
        <v>98</v>
      </c>
      <c r="K12">
        <v>220</v>
      </c>
      <c r="L12">
        <v>220</v>
      </c>
      <c r="M12" t="s">
        <v>308</v>
      </c>
      <c r="N12" t="s">
        <v>309</v>
      </c>
      <c r="O12" s="3">
        <v>0</v>
      </c>
      <c r="P12" s="3">
        <v>0</v>
      </c>
      <c r="Q12" s="3">
        <v>250</v>
      </c>
      <c r="R12" s="3">
        <v>32.5</v>
      </c>
      <c r="S12" s="3">
        <v>0</v>
      </c>
      <c r="T12" s="3">
        <v>0</v>
      </c>
      <c r="U12" s="3">
        <v>282.5</v>
      </c>
      <c r="W12" t="s">
        <v>1</v>
      </c>
    </row>
    <row r="13" spans="5:23" x14ac:dyDescent="0.25">
      <c r="E13" t="s">
        <v>368</v>
      </c>
      <c r="F13" t="s">
        <v>372</v>
      </c>
      <c r="G13" t="s">
        <v>1</v>
      </c>
      <c r="H13" t="s">
        <v>0</v>
      </c>
      <c r="I13" t="s">
        <v>270</v>
      </c>
      <c r="J13" t="s">
        <v>98</v>
      </c>
      <c r="K13">
        <v>219</v>
      </c>
      <c r="L13">
        <v>219</v>
      </c>
      <c r="M13" t="s">
        <v>257</v>
      </c>
      <c r="N13" t="s">
        <v>258</v>
      </c>
      <c r="O13" s="3">
        <v>0</v>
      </c>
      <c r="P13" s="3">
        <v>0</v>
      </c>
      <c r="Q13" s="3">
        <v>397</v>
      </c>
      <c r="R13" s="3">
        <v>51.61</v>
      </c>
      <c r="S13" s="3">
        <v>0</v>
      </c>
      <c r="T13" s="3">
        <v>0</v>
      </c>
      <c r="U13" s="3">
        <v>448.61</v>
      </c>
      <c r="W13" t="s">
        <v>1</v>
      </c>
    </row>
    <row r="14" spans="5:23" x14ac:dyDescent="0.25">
      <c r="E14" t="s">
        <v>368</v>
      </c>
      <c r="F14" t="s">
        <v>372</v>
      </c>
      <c r="G14" t="s">
        <v>1</v>
      </c>
      <c r="H14" t="s">
        <v>0</v>
      </c>
      <c r="I14" t="s">
        <v>270</v>
      </c>
      <c r="J14" t="s">
        <v>98</v>
      </c>
      <c r="K14">
        <v>218</v>
      </c>
      <c r="L14">
        <v>218</v>
      </c>
      <c r="M14" t="s">
        <v>149</v>
      </c>
      <c r="N14" t="s">
        <v>29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W14" t="s">
        <v>1</v>
      </c>
    </row>
    <row r="15" spans="5:23" x14ac:dyDescent="0.25">
      <c r="E15" t="s">
        <v>368</v>
      </c>
      <c r="F15" t="s">
        <v>372</v>
      </c>
      <c r="G15" t="s">
        <v>1</v>
      </c>
      <c r="H15" t="s">
        <v>0</v>
      </c>
      <c r="I15" t="s">
        <v>270</v>
      </c>
      <c r="J15" t="s">
        <v>98</v>
      </c>
      <c r="K15">
        <v>217</v>
      </c>
      <c r="L15">
        <v>217</v>
      </c>
      <c r="M15" t="s">
        <v>247</v>
      </c>
      <c r="N15" t="s">
        <v>248</v>
      </c>
      <c r="O15" s="3">
        <v>0</v>
      </c>
      <c r="P15" s="3">
        <v>0</v>
      </c>
      <c r="Q15" s="3">
        <v>48</v>
      </c>
      <c r="R15" s="3">
        <v>6.24</v>
      </c>
      <c r="S15" s="3">
        <v>0</v>
      </c>
      <c r="T15" s="3">
        <v>0</v>
      </c>
      <c r="U15" s="3">
        <v>54.24</v>
      </c>
      <c r="W15" t="s">
        <v>1</v>
      </c>
    </row>
    <row r="16" spans="5:23" x14ac:dyDescent="0.25">
      <c r="E16" t="s">
        <v>368</v>
      </c>
      <c r="F16" t="s">
        <v>372</v>
      </c>
      <c r="G16" t="s">
        <v>1</v>
      </c>
      <c r="H16" t="s">
        <v>0</v>
      </c>
      <c r="I16" t="s">
        <v>270</v>
      </c>
      <c r="J16" t="s">
        <v>98</v>
      </c>
      <c r="K16">
        <v>216</v>
      </c>
      <c r="L16">
        <v>216</v>
      </c>
      <c r="M16" t="s">
        <v>149</v>
      </c>
      <c r="N16" t="s">
        <v>29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W16" t="s">
        <v>1</v>
      </c>
    </row>
    <row r="17" spans="5:23" x14ac:dyDescent="0.25">
      <c r="E17" t="s">
        <v>368</v>
      </c>
      <c r="F17" t="s">
        <v>372</v>
      </c>
      <c r="G17" t="s">
        <v>1</v>
      </c>
      <c r="H17" t="s">
        <v>0</v>
      </c>
      <c r="I17" t="s">
        <v>270</v>
      </c>
      <c r="J17" t="s">
        <v>98</v>
      </c>
      <c r="K17">
        <v>215</v>
      </c>
      <c r="L17">
        <v>215</v>
      </c>
      <c r="M17" t="s">
        <v>343</v>
      </c>
      <c r="N17" t="s">
        <v>252</v>
      </c>
      <c r="O17" s="3">
        <v>0</v>
      </c>
      <c r="P17" s="3">
        <v>0</v>
      </c>
      <c r="Q17" s="3">
        <v>99</v>
      </c>
      <c r="R17" s="3">
        <v>12.870000000000001</v>
      </c>
      <c r="S17" s="3">
        <v>0</v>
      </c>
      <c r="T17" s="3">
        <v>0</v>
      </c>
      <c r="U17" s="3">
        <v>111.87</v>
      </c>
      <c r="W17" t="s">
        <v>1</v>
      </c>
    </row>
    <row r="18" spans="5:23" x14ac:dyDescent="0.25">
      <c r="E18" t="s">
        <v>368</v>
      </c>
      <c r="F18" t="s">
        <v>371</v>
      </c>
      <c r="G18" t="s">
        <v>1</v>
      </c>
      <c r="H18" t="s">
        <v>0</v>
      </c>
      <c r="I18" t="s">
        <v>270</v>
      </c>
      <c r="J18" t="s">
        <v>98</v>
      </c>
      <c r="K18">
        <v>214</v>
      </c>
      <c r="L18">
        <v>214</v>
      </c>
      <c r="M18" t="s">
        <v>149</v>
      </c>
      <c r="N18" t="s">
        <v>29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W18" t="s">
        <v>1</v>
      </c>
    </row>
    <row r="19" spans="5:23" x14ac:dyDescent="0.25">
      <c r="E19" t="s">
        <v>368</v>
      </c>
      <c r="F19" t="s">
        <v>371</v>
      </c>
      <c r="G19" t="s">
        <v>1</v>
      </c>
      <c r="H19" t="s">
        <v>0</v>
      </c>
      <c r="I19" t="s">
        <v>270</v>
      </c>
      <c r="J19" t="s">
        <v>98</v>
      </c>
      <c r="K19">
        <v>213</v>
      </c>
      <c r="L19">
        <v>213</v>
      </c>
      <c r="M19" t="s">
        <v>149</v>
      </c>
      <c r="N19" t="s">
        <v>29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W19" t="s">
        <v>1</v>
      </c>
    </row>
    <row r="20" spans="5:23" x14ac:dyDescent="0.25">
      <c r="E20" t="s">
        <v>368</v>
      </c>
      <c r="F20" t="s">
        <v>371</v>
      </c>
      <c r="G20" t="s">
        <v>1</v>
      </c>
      <c r="H20" t="s">
        <v>0</v>
      </c>
      <c r="I20" t="s">
        <v>270</v>
      </c>
      <c r="J20" t="s">
        <v>98</v>
      </c>
      <c r="K20">
        <v>212</v>
      </c>
      <c r="L20">
        <v>212</v>
      </c>
      <c r="M20" t="s">
        <v>243</v>
      </c>
      <c r="N20" t="s">
        <v>244</v>
      </c>
      <c r="O20" s="3">
        <v>0</v>
      </c>
      <c r="P20" s="3">
        <v>0</v>
      </c>
      <c r="Q20" s="3">
        <v>490</v>
      </c>
      <c r="R20" s="3">
        <v>63.7</v>
      </c>
      <c r="S20" s="3">
        <v>0</v>
      </c>
      <c r="T20" s="3">
        <v>0</v>
      </c>
      <c r="U20" s="3">
        <v>553.70000000000005</v>
      </c>
      <c r="W20" t="s">
        <v>1</v>
      </c>
    </row>
    <row r="21" spans="5:23" x14ac:dyDescent="0.25">
      <c r="E21" t="s">
        <v>368</v>
      </c>
      <c r="F21" t="s">
        <v>370</v>
      </c>
      <c r="G21" t="s">
        <v>1</v>
      </c>
      <c r="H21" t="s">
        <v>0</v>
      </c>
      <c r="I21" t="s">
        <v>270</v>
      </c>
      <c r="J21" t="s">
        <v>98</v>
      </c>
      <c r="K21">
        <v>211</v>
      </c>
      <c r="L21">
        <v>211</v>
      </c>
      <c r="M21" t="s">
        <v>149</v>
      </c>
      <c r="N21" t="s">
        <v>29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W21" t="s">
        <v>1</v>
      </c>
    </row>
    <row r="22" spans="5:23" x14ac:dyDescent="0.25">
      <c r="E22" t="s">
        <v>368</v>
      </c>
      <c r="F22" t="s">
        <v>370</v>
      </c>
      <c r="G22" t="s">
        <v>1</v>
      </c>
      <c r="H22" t="s">
        <v>0</v>
      </c>
      <c r="I22" t="s">
        <v>270</v>
      </c>
      <c r="J22" t="s">
        <v>98</v>
      </c>
      <c r="K22">
        <v>210</v>
      </c>
      <c r="L22">
        <v>210</v>
      </c>
      <c r="M22" t="s">
        <v>257</v>
      </c>
      <c r="N22" t="s">
        <v>258</v>
      </c>
      <c r="O22" s="3">
        <v>0</v>
      </c>
      <c r="P22" s="3">
        <v>0</v>
      </c>
      <c r="Q22" s="3">
        <v>51.3</v>
      </c>
      <c r="R22" s="3">
        <v>6.6689999999999996</v>
      </c>
      <c r="S22" s="3">
        <v>0</v>
      </c>
      <c r="T22" s="3">
        <v>0</v>
      </c>
      <c r="U22" s="3">
        <v>57.968999999999994</v>
      </c>
      <c r="W22" t="s">
        <v>1</v>
      </c>
    </row>
    <row r="23" spans="5:23" x14ac:dyDescent="0.25">
      <c r="E23" t="s">
        <v>368</v>
      </c>
      <c r="F23" t="s">
        <v>370</v>
      </c>
      <c r="G23" t="s">
        <v>1</v>
      </c>
      <c r="H23" t="s">
        <v>0</v>
      </c>
      <c r="I23" t="s">
        <v>270</v>
      </c>
      <c r="J23" t="s">
        <v>98</v>
      </c>
      <c r="K23">
        <v>209</v>
      </c>
      <c r="L23">
        <v>209</v>
      </c>
      <c r="M23" t="s">
        <v>257</v>
      </c>
      <c r="N23" t="s">
        <v>258</v>
      </c>
      <c r="O23" s="3">
        <v>0</v>
      </c>
      <c r="P23" s="3">
        <v>0</v>
      </c>
      <c r="Q23" s="3">
        <v>159.80000000000001</v>
      </c>
      <c r="R23" s="3">
        <v>20.774000000000001</v>
      </c>
      <c r="S23" s="3">
        <v>0</v>
      </c>
      <c r="T23" s="3">
        <v>0</v>
      </c>
      <c r="U23" s="3">
        <v>180.57400000000001</v>
      </c>
      <c r="W23" t="s">
        <v>1</v>
      </c>
    </row>
    <row r="24" spans="5:23" x14ac:dyDescent="0.25">
      <c r="E24" t="s">
        <v>368</v>
      </c>
      <c r="F24" t="s">
        <v>370</v>
      </c>
      <c r="G24" t="s">
        <v>1</v>
      </c>
      <c r="H24" t="s">
        <v>0</v>
      </c>
      <c r="I24" t="s">
        <v>270</v>
      </c>
      <c r="J24" t="s">
        <v>98</v>
      </c>
      <c r="K24">
        <v>208</v>
      </c>
      <c r="L24">
        <v>208</v>
      </c>
      <c r="M24" t="s">
        <v>149</v>
      </c>
      <c r="N24" t="s">
        <v>29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W24" t="s">
        <v>1</v>
      </c>
    </row>
    <row r="25" spans="5:23" x14ac:dyDescent="0.25">
      <c r="E25" t="s">
        <v>368</v>
      </c>
      <c r="F25" t="s">
        <v>370</v>
      </c>
      <c r="G25" t="s">
        <v>1</v>
      </c>
      <c r="H25" t="s">
        <v>0</v>
      </c>
      <c r="I25" t="s">
        <v>270</v>
      </c>
      <c r="J25" t="s">
        <v>98</v>
      </c>
      <c r="K25">
        <v>207</v>
      </c>
      <c r="L25">
        <v>207</v>
      </c>
      <c r="M25" t="s">
        <v>149</v>
      </c>
      <c r="N25" t="s">
        <v>29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W25" t="s">
        <v>1</v>
      </c>
    </row>
    <row r="26" spans="5:23" x14ac:dyDescent="0.25">
      <c r="E26" t="s">
        <v>368</v>
      </c>
      <c r="F26" t="s">
        <v>370</v>
      </c>
      <c r="G26" t="s">
        <v>1</v>
      </c>
      <c r="H26" t="s">
        <v>0</v>
      </c>
      <c r="I26" t="s">
        <v>270</v>
      </c>
      <c r="J26" t="s">
        <v>98</v>
      </c>
      <c r="K26">
        <v>206</v>
      </c>
      <c r="L26">
        <v>206</v>
      </c>
      <c r="M26" t="s">
        <v>149</v>
      </c>
      <c r="N26" t="s">
        <v>29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W26" t="s">
        <v>1</v>
      </c>
    </row>
    <row r="27" spans="5:23" x14ac:dyDescent="0.25">
      <c r="E27" t="s">
        <v>368</v>
      </c>
      <c r="F27" t="s">
        <v>370</v>
      </c>
      <c r="G27" t="s">
        <v>1</v>
      </c>
      <c r="H27" t="s">
        <v>0</v>
      </c>
      <c r="I27" t="s">
        <v>270</v>
      </c>
      <c r="J27" t="s">
        <v>98</v>
      </c>
      <c r="K27">
        <v>205</v>
      </c>
      <c r="L27">
        <v>205</v>
      </c>
      <c r="M27" t="s">
        <v>257</v>
      </c>
      <c r="N27" t="s">
        <v>258</v>
      </c>
      <c r="O27" s="3">
        <v>0</v>
      </c>
      <c r="P27" s="3">
        <v>0</v>
      </c>
      <c r="Q27" s="3">
        <v>88.5</v>
      </c>
      <c r="R27" s="3">
        <v>11.505000000000001</v>
      </c>
      <c r="S27" s="3">
        <v>0</v>
      </c>
      <c r="T27" s="3">
        <v>0</v>
      </c>
      <c r="U27" s="3">
        <v>100.005</v>
      </c>
      <c r="W27" t="s">
        <v>1</v>
      </c>
    </row>
    <row r="28" spans="5:23" x14ac:dyDescent="0.25">
      <c r="E28" t="s">
        <v>368</v>
      </c>
      <c r="F28" t="s">
        <v>369</v>
      </c>
      <c r="G28" t="s">
        <v>1</v>
      </c>
      <c r="H28" t="s">
        <v>0</v>
      </c>
      <c r="I28" t="s">
        <v>270</v>
      </c>
      <c r="J28" t="s">
        <v>98</v>
      </c>
      <c r="K28">
        <v>204</v>
      </c>
      <c r="L28">
        <v>204</v>
      </c>
      <c r="M28" t="s">
        <v>243</v>
      </c>
      <c r="N28" t="s">
        <v>244</v>
      </c>
      <c r="O28" s="3">
        <v>0</v>
      </c>
      <c r="P28" s="3">
        <v>0</v>
      </c>
      <c r="Q28" s="3">
        <v>690</v>
      </c>
      <c r="R28" s="3">
        <v>89.7</v>
      </c>
      <c r="S28" s="3">
        <v>0</v>
      </c>
      <c r="T28" s="3">
        <v>0</v>
      </c>
      <c r="U28" s="3">
        <v>779.7</v>
      </c>
      <c r="W28" t="s">
        <v>1</v>
      </c>
    </row>
    <row r="29" spans="5:23" x14ac:dyDescent="0.25">
      <c r="E29" t="s">
        <v>368</v>
      </c>
      <c r="F29" t="s">
        <v>369</v>
      </c>
      <c r="G29" t="s">
        <v>1</v>
      </c>
      <c r="H29" t="s">
        <v>0</v>
      </c>
      <c r="I29" t="s">
        <v>270</v>
      </c>
      <c r="J29" t="s">
        <v>98</v>
      </c>
      <c r="K29">
        <v>203</v>
      </c>
      <c r="L29">
        <v>203</v>
      </c>
      <c r="M29" t="s">
        <v>149</v>
      </c>
      <c r="N29" t="s">
        <v>29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W29" t="s">
        <v>1</v>
      </c>
    </row>
    <row r="30" spans="5:23" x14ac:dyDescent="0.25">
      <c r="E30" t="s">
        <v>337</v>
      </c>
      <c r="F30" t="s">
        <v>345</v>
      </c>
      <c r="G30" t="s">
        <v>1</v>
      </c>
      <c r="H30" t="s">
        <v>0</v>
      </c>
      <c r="I30" t="s">
        <v>270</v>
      </c>
      <c r="J30" t="s">
        <v>98</v>
      </c>
      <c r="K30">
        <v>202</v>
      </c>
      <c r="L30">
        <v>202</v>
      </c>
      <c r="M30" t="s">
        <v>239</v>
      </c>
      <c r="N30" t="s">
        <v>240</v>
      </c>
      <c r="O30" s="3">
        <v>0</v>
      </c>
      <c r="P30" s="3">
        <v>0</v>
      </c>
      <c r="Q30" s="3">
        <v>98</v>
      </c>
      <c r="R30" s="3">
        <v>12.74</v>
      </c>
      <c r="S30" s="3">
        <v>0</v>
      </c>
      <c r="T30" s="3">
        <v>0</v>
      </c>
      <c r="U30" s="3">
        <v>110.74</v>
      </c>
      <c r="W30" t="s">
        <v>1</v>
      </c>
    </row>
    <row r="31" spans="5:23" x14ac:dyDescent="0.25">
      <c r="E31" t="s">
        <v>337</v>
      </c>
      <c r="F31" t="s">
        <v>345</v>
      </c>
      <c r="G31" t="s">
        <v>1</v>
      </c>
      <c r="H31" t="s">
        <v>0</v>
      </c>
      <c r="I31" t="s">
        <v>270</v>
      </c>
      <c r="J31" t="s">
        <v>98</v>
      </c>
      <c r="K31">
        <v>201</v>
      </c>
      <c r="L31">
        <v>201</v>
      </c>
      <c r="M31" t="s">
        <v>237</v>
      </c>
      <c r="N31" t="s">
        <v>238</v>
      </c>
      <c r="O31" s="3">
        <v>0</v>
      </c>
      <c r="P31" s="3">
        <v>0</v>
      </c>
      <c r="Q31" s="3">
        <v>26.4</v>
      </c>
      <c r="R31" s="3">
        <v>3.4319999999999999</v>
      </c>
      <c r="S31" s="3">
        <v>0</v>
      </c>
      <c r="T31" s="3">
        <v>0</v>
      </c>
      <c r="U31" s="3">
        <v>29.831999999999997</v>
      </c>
      <c r="W31" t="s">
        <v>1</v>
      </c>
    </row>
    <row r="32" spans="5:23" x14ac:dyDescent="0.25">
      <c r="E32" t="s">
        <v>337</v>
      </c>
      <c r="F32" t="s">
        <v>344</v>
      </c>
      <c r="G32" t="s">
        <v>1</v>
      </c>
      <c r="H32" t="s">
        <v>0</v>
      </c>
      <c r="I32" t="s">
        <v>270</v>
      </c>
      <c r="J32" t="s">
        <v>98</v>
      </c>
      <c r="K32">
        <v>200</v>
      </c>
      <c r="L32">
        <v>200</v>
      </c>
      <c r="M32" t="s">
        <v>257</v>
      </c>
      <c r="N32" t="s">
        <v>258</v>
      </c>
      <c r="O32" s="3">
        <v>0</v>
      </c>
      <c r="P32" s="3">
        <v>0</v>
      </c>
      <c r="Q32" s="3">
        <v>300</v>
      </c>
      <c r="R32" s="3">
        <v>39</v>
      </c>
      <c r="S32" s="3">
        <v>0</v>
      </c>
      <c r="T32" s="3">
        <v>0</v>
      </c>
      <c r="U32" s="3">
        <v>339</v>
      </c>
      <c r="W32" t="s">
        <v>1</v>
      </c>
    </row>
    <row r="33" spans="5:23" x14ac:dyDescent="0.25">
      <c r="E33" t="s">
        <v>337</v>
      </c>
      <c r="F33" t="s">
        <v>342</v>
      </c>
      <c r="G33" t="s">
        <v>1</v>
      </c>
      <c r="H33" t="s">
        <v>0</v>
      </c>
      <c r="I33" t="s">
        <v>270</v>
      </c>
      <c r="J33" t="s">
        <v>98</v>
      </c>
      <c r="K33">
        <v>199</v>
      </c>
      <c r="L33">
        <v>199</v>
      </c>
      <c r="M33" t="s">
        <v>243</v>
      </c>
      <c r="N33" t="s">
        <v>244</v>
      </c>
      <c r="O33" s="3">
        <v>0</v>
      </c>
      <c r="P33" s="3">
        <v>0</v>
      </c>
      <c r="Q33" s="3">
        <v>695</v>
      </c>
      <c r="R33" s="3">
        <v>90.350000000000009</v>
      </c>
      <c r="S33" s="3">
        <v>0</v>
      </c>
      <c r="T33" s="3">
        <v>0</v>
      </c>
      <c r="U33" s="3">
        <v>785.35</v>
      </c>
      <c r="W33" t="s">
        <v>1</v>
      </c>
    </row>
    <row r="34" spans="5:23" x14ac:dyDescent="0.25">
      <c r="E34" t="s">
        <v>337</v>
      </c>
      <c r="F34" t="s">
        <v>342</v>
      </c>
      <c r="G34" t="s">
        <v>1</v>
      </c>
      <c r="H34" t="s">
        <v>0</v>
      </c>
      <c r="I34" t="s">
        <v>270</v>
      </c>
      <c r="J34" t="s">
        <v>98</v>
      </c>
      <c r="K34">
        <v>198</v>
      </c>
      <c r="L34">
        <v>198</v>
      </c>
      <c r="M34" t="s">
        <v>251</v>
      </c>
      <c r="N34" t="s">
        <v>252</v>
      </c>
      <c r="O34" s="3">
        <v>0</v>
      </c>
      <c r="P34" s="3">
        <v>0</v>
      </c>
      <c r="Q34" s="3">
        <v>21</v>
      </c>
      <c r="R34" s="3">
        <v>2.73</v>
      </c>
      <c r="S34" s="3">
        <v>0</v>
      </c>
      <c r="T34" s="3">
        <v>0</v>
      </c>
      <c r="U34" s="3">
        <v>23.73</v>
      </c>
      <c r="W34" t="s">
        <v>1</v>
      </c>
    </row>
    <row r="35" spans="5:23" x14ac:dyDescent="0.25">
      <c r="E35" t="s">
        <v>337</v>
      </c>
      <c r="F35" t="s">
        <v>341</v>
      </c>
      <c r="G35" t="s">
        <v>1</v>
      </c>
      <c r="H35" t="s">
        <v>0</v>
      </c>
      <c r="I35" t="s">
        <v>270</v>
      </c>
      <c r="J35" t="s">
        <v>98</v>
      </c>
      <c r="K35">
        <v>197</v>
      </c>
      <c r="L35">
        <v>197</v>
      </c>
      <c r="M35" t="s">
        <v>237</v>
      </c>
      <c r="N35" t="s">
        <v>238</v>
      </c>
      <c r="O35" s="3">
        <v>0</v>
      </c>
      <c r="P35" s="3">
        <v>0</v>
      </c>
      <c r="Q35" s="3">
        <v>503.5</v>
      </c>
      <c r="R35" s="3">
        <v>65.454999999999998</v>
      </c>
      <c r="S35" s="3">
        <v>0</v>
      </c>
      <c r="T35" s="3">
        <v>0</v>
      </c>
      <c r="U35" s="3">
        <v>568.95500000000004</v>
      </c>
      <c r="W35" t="s">
        <v>1</v>
      </c>
    </row>
    <row r="36" spans="5:23" x14ac:dyDescent="0.25">
      <c r="E36" t="s">
        <v>337</v>
      </c>
      <c r="F36" t="s">
        <v>341</v>
      </c>
      <c r="G36" t="s">
        <v>1</v>
      </c>
      <c r="H36" t="s">
        <v>0</v>
      </c>
      <c r="I36" t="s">
        <v>270</v>
      </c>
      <c r="J36" t="s">
        <v>98</v>
      </c>
      <c r="K36">
        <v>196</v>
      </c>
      <c r="L36">
        <v>196</v>
      </c>
      <c r="M36" t="s">
        <v>257</v>
      </c>
      <c r="N36" t="s">
        <v>258</v>
      </c>
      <c r="O36" s="3">
        <v>0</v>
      </c>
      <c r="P36" s="3">
        <v>0</v>
      </c>
      <c r="Q36" s="3">
        <v>300</v>
      </c>
      <c r="R36" s="3">
        <v>39</v>
      </c>
      <c r="S36" s="3">
        <v>0</v>
      </c>
      <c r="T36" s="3">
        <v>0</v>
      </c>
      <c r="U36" s="3">
        <v>339</v>
      </c>
      <c r="W36" t="s">
        <v>1</v>
      </c>
    </row>
    <row r="37" spans="5:23" x14ac:dyDescent="0.25">
      <c r="E37" t="s">
        <v>337</v>
      </c>
      <c r="F37" t="s">
        <v>340</v>
      </c>
      <c r="G37" t="s">
        <v>1</v>
      </c>
      <c r="H37" t="s">
        <v>0</v>
      </c>
      <c r="I37" t="s">
        <v>270</v>
      </c>
      <c r="J37" t="s">
        <v>98</v>
      </c>
      <c r="K37">
        <v>195</v>
      </c>
      <c r="L37">
        <v>195</v>
      </c>
      <c r="M37" t="s">
        <v>237</v>
      </c>
      <c r="N37" t="s">
        <v>238</v>
      </c>
      <c r="O37" s="3">
        <v>0</v>
      </c>
      <c r="P37" s="3">
        <v>0</v>
      </c>
      <c r="Q37" s="3">
        <v>213</v>
      </c>
      <c r="R37" s="3">
        <v>27.69</v>
      </c>
      <c r="S37" s="3">
        <v>0</v>
      </c>
      <c r="T37" s="3">
        <v>0</v>
      </c>
      <c r="U37" s="3">
        <v>240.69</v>
      </c>
      <c r="W37" t="s">
        <v>1</v>
      </c>
    </row>
    <row r="38" spans="5:23" x14ac:dyDescent="0.25">
      <c r="E38" t="s">
        <v>337</v>
      </c>
      <c r="F38" t="s">
        <v>340</v>
      </c>
      <c r="G38" t="s">
        <v>1</v>
      </c>
      <c r="H38" t="s">
        <v>0</v>
      </c>
      <c r="I38" t="s">
        <v>270</v>
      </c>
      <c r="J38" t="s">
        <v>98</v>
      </c>
      <c r="K38">
        <v>194</v>
      </c>
      <c r="L38">
        <v>194</v>
      </c>
      <c r="M38" t="s">
        <v>149</v>
      </c>
      <c r="N38" t="s">
        <v>29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W38" t="s">
        <v>1</v>
      </c>
    </row>
    <row r="39" spans="5:23" x14ac:dyDescent="0.25">
      <c r="E39" t="s">
        <v>337</v>
      </c>
      <c r="F39" t="s">
        <v>339</v>
      </c>
      <c r="G39" t="s">
        <v>1</v>
      </c>
      <c r="H39" t="s">
        <v>0</v>
      </c>
      <c r="I39" t="s">
        <v>270</v>
      </c>
      <c r="J39" t="s">
        <v>98</v>
      </c>
      <c r="K39">
        <v>193</v>
      </c>
      <c r="L39">
        <v>193</v>
      </c>
      <c r="M39" t="s">
        <v>257</v>
      </c>
      <c r="N39" t="s">
        <v>258</v>
      </c>
      <c r="O39" s="3">
        <v>0</v>
      </c>
      <c r="P39" s="3">
        <v>0</v>
      </c>
      <c r="Q39" s="3">
        <v>76.75</v>
      </c>
      <c r="R39" s="3">
        <v>9.9775000000000009</v>
      </c>
      <c r="S39" s="3">
        <v>0</v>
      </c>
      <c r="T39" s="3">
        <v>0</v>
      </c>
      <c r="U39" s="3">
        <v>86.727500000000006</v>
      </c>
      <c r="W39" t="s">
        <v>1</v>
      </c>
    </row>
    <row r="40" spans="5:23" x14ac:dyDescent="0.25">
      <c r="E40" t="s">
        <v>337</v>
      </c>
      <c r="F40" t="s">
        <v>339</v>
      </c>
      <c r="G40" t="s">
        <v>1</v>
      </c>
      <c r="H40" t="s">
        <v>0</v>
      </c>
      <c r="I40" t="s">
        <v>270</v>
      </c>
      <c r="J40" t="s">
        <v>98</v>
      </c>
      <c r="K40">
        <v>192</v>
      </c>
      <c r="L40">
        <v>192</v>
      </c>
      <c r="M40" t="s">
        <v>149</v>
      </c>
      <c r="N40" t="s">
        <v>29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W40" t="s">
        <v>1</v>
      </c>
    </row>
    <row r="41" spans="5:23" x14ac:dyDescent="0.25">
      <c r="E41" t="s">
        <v>337</v>
      </c>
      <c r="F41" t="s">
        <v>338</v>
      </c>
      <c r="G41" t="s">
        <v>1</v>
      </c>
      <c r="H41" t="s">
        <v>0</v>
      </c>
      <c r="I41" t="s">
        <v>270</v>
      </c>
      <c r="J41" t="s">
        <v>98</v>
      </c>
      <c r="K41">
        <v>191</v>
      </c>
      <c r="L41">
        <v>191</v>
      </c>
      <c r="M41" t="s">
        <v>237</v>
      </c>
      <c r="N41" t="s">
        <v>238</v>
      </c>
      <c r="O41" s="3">
        <v>0</v>
      </c>
      <c r="P41" s="3">
        <v>0</v>
      </c>
      <c r="Q41" s="3">
        <v>1269.1500000000001</v>
      </c>
      <c r="R41" s="3">
        <v>164.98950000000002</v>
      </c>
      <c r="S41" s="3">
        <v>0</v>
      </c>
      <c r="T41" s="3">
        <v>0</v>
      </c>
      <c r="U41" s="3">
        <v>1434.1395000000002</v>
      </c>
      <c r="W41" t="s">
        <v>1</v>
      </c>
    </row>
    <row r="42" spans="5:23" x14ac:dyDescent="0.25">
      <c r="E42" t="s">
        <v>337</v>
      </c>
      <c r="F42" t="s">
        <v>338</v>
      </c>
      <c r="G42" t="s">
        <v>1</v>
      </c>
      <c r="H42" t="s">
        <v>0</v>
      </c>
      <c r="I42" t="s">
        <v>270</v>
      </c>
      <c r="J42" t="s">
        <v>98</v>
      </c>
      <c r="K42">
        <v>190</v>
      </c>
      <c r="L42">
        <v>190</v>
      </c>
      <c r="M42" t="s">
        <v>243</v>
      </c>
      <c r="N42" t="s">
        <v>244</v>
      </c>
      <c r="O42" s="3">
        <v>0</v>
      </c>
      <c r="P42" s="3">
        <v>0</v>
      </c>
      <c r="Q42" s="3">
        <v>78</v>
      </c>
      <c r="R42" s="3">
        <v>10.14</v>
      </c>
      <c r="S42" s="3">
        <v>0</v>
      </c>
      <c r="T42" s="3">
        <v>0</v>
      </c>
      <c r="U42" s="3">
        <v>88.14</v>
      </c>
      <c r="W42" t="s">
        <v>1</v>
      </c>
    </row>
    <row r="43" spans="5:23" x14ac:dyDescent="0.25">
      <c r="E43" t="s">
        <v>337</v>
      </c>
      <c r="F43" t="s">
        <v>338</v>
      </c>
      <c r="G43" t="s">
        <v>1</v>
      </c>
      <c r="H43" t="s">
        <v>0</v>
      </c>
      <c r="I43" t="s">
        <v>270</v>
      </c>
      <c r="J43" t="s">
        <v>98</v>
      </c>
      <c r="K43">
        <v>189</v>
      </c>
      <c r="L43">
        <v>189</v>
      </c>
      <c r="M43" t="s">
        <v>257</v>
      </c>
      <c r="N43" t="s">
        <v>258</v>
      </c>
      <c r="O43" s="3">
        <v>0</v>
      </c>
      <c r="P43" s="3">
        <v>0</v>
      </c>
      <c r="Q43" s="3">
        <v>285</v>
      </c>
      <c r="R43" s="3">
        <v>37.050000000000004</v>
      </c>
      <c r="S43" s="3">
        <v>0</v>
      </c>
      <c r="T43" s="3">
        <v>0</v>
      </c>
      <c r="U43" s="3">
        <v>322.05</v>
      </c>
      <c r="W43" t="s">
        <v>1</v>
      </c>
    </row>
    <row r="44" spans="5:23" x14ac:dyDescent="0.25">
      <c r="E44" t="s">
        <v>96</v>
      </c>
      <c r="F44" t="s">
        <v>319</v>
      </c>
      <c r="G44" t="s">
        <v>1</v>
      </c>
      <c r="H44" t="s">
        <v>0</v>
      </c>
      <c r="I44" t="s">
        <v>270</v>
      </c>
      <c r="J44" t="s">
        <v>98</v>
      </c>
      <c r="K44">
        <v>188</v>
      </c>
      <c r="L44">
        <v>188</v>
      </c>
      <c r="M44" t="s">
        <v>237</v>
      </c>
      <c r="N44" t="s">
        <v>238</v>
      </c>
      <c r="O44" s="3">
        <v>0</v>
      </c>
      <c r="P44" s="3">
        <v>0</v>
      </c>
      <c r="Q44" s="3">
        <v>220</v>
      </c>
      <c r="R44" s="3">
        <v>28.6</v>
      </c>
      <c r="S44" s="3">
        <v>0</v>
      </c>
      <c r="T44" s="3">
        <v>0</v>
      </c>
      <c r="U44" s="3">
        <v>248.6</v>
      </c>
      <c r="W44" t="s">
        <v>1</v>
      </c>
    </row>
    <row r="45" spans="5:23" x14ac:dyDescent="0.25">
      <c r="E45" t="s">
        <v>96</v>
      </c>
      <c r="F45" t="s">
        <v>316</v>
      </c>
      <c r="G45" t="s">
        <v>1</v>
      </c>
      <c r="H45" t="s">
        <v>0</v>
      </c>
      <c r="I45" t="s">
        <v>270</v>
      </c>
      <c r="J45" t="s">
        <v>98</v>
      </c>
      <c r="K45">
        <v>187</v>
      </c>
      <c r="L45">
        <v>187</v>
      </c>
      <c r="M45" t="s">
        <v>317</v>
      </c>
      <c r="N45" t="s">
        <v>318</v>
      </c>
      <c r="O45" s="3">
        <v>0</v>
      </c>
      <c r="P45" s="3">
        <v>0</v>
      </c>
      <c r="Q45" s="3">
        <v>117</v>
      </c>
      <c r="R45" s="3">
        <v>15.21</v>
      </c>
      <c r="S45" s="3">
        <v>0</v>
      </c>
      <c r="T45" s="3">
        <v>0</v>
      </c>
      <c r="U45" s="3">
        <v>132.21</v>
      </c>
      <c r="W45" t="s">
        <v>1</v>
      </c>
    </row>
    <row r="46" spans="5:23" x14ac:dyDescent="0.25">
      <c r="E46" t="s">
        <v>96</v>
      </c>
      <c r="F46" t="s">
        <v>315</v>
      </c>
      <c r="G46" t="s">
        <v>1</v>
      </c>
      <c r="H46" t="s">
        <v>0</v>
      </c>
      <c r="I46" t="s">
        <v>270</v>
      </c>
      <c r="J46" t="s">
        <v>98</v>
      </c>
      <c r="K46">
        <v>186</v>
      </c>
      <c r="L46">
        <v>186</v>
      </c>
      <c r="M46" t="s">
        <v>257</v>
      </c>
      <c r="N46" t="s">
        <v>258</v>
      </c>
      <c r="O46" s="3">
        <v>0</v>
      </c>
      <c r="P46" s="3">
        <v>0</v>
      </c>
      <c r="Q46" s="3">
        <v>356.2</v>
      </c>
      <c r="R46" s="3">
        <v>46.305999999999997</v>
      </c>
      <c r="S46" s="3">
        <v>0</v>
      </c>
      <c r="T46" s="3">
        <v>0</v>
      </c>
      <c r="U46" s="3">
        <v>402.50599999999997</v>
      </c>
      <c r="W46" t="s">
        <v>1</v>
      </c>
    </row>
    <row r="47" spans="5:23" x14ac:dyDescent="0.25">
      <c r="E47" t="s">
        <v>96</v>
      </c>
      <c r="F47" t="s">
        <v>315</v>
      </c>
      <c r="G47" t="s">
        <v>1</v>
      </c>
      <c r="H47" t="s">
        <v>0</v>
      </c>
      <c r="I47" t="s">
        <v>270</v>
      </c>
      <c r="J47" t="s">
        <v>98</v>
      </c>
      <c r="K47">
        <v>185</v>
      </c>
      <c r="L47">
        <v>185</v>
      </c>
      <c r="M47" t="s">
        <v>149</v>
      </c>
      <c r="N47" t="s">
        <v>29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W47" t="s">
        <v>1</v>
      </c>
    </row>
    <row r="48" spans="5:23" x14ac:dyDescent="0.25">
      <c r="E48" t="s">
        <v>96</v>
      </c>
      <c r="F48" t="s">
        <v>315</v>
      </c>
      <c r="G48" t="s">
        <v>1</v>
      </c>
      <c r="H48" t="s">
        <v>0</v>
      </c>
      <c r="I48" t="s">
        <v>270</v>
      </c>
      <c r="J48" t="s">
        <v>98</v>
      </c>
      <c r="K48">
        <v>184</v>
      </c>
      <c r="L48">
        <v>184</v>
      </c>
      <c r="M48" t="s">
        <v>149</v>
      </c>
      <c r="N48" t="s">
        <v>29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W48" t="s">
        <v>1</v>
      </c>
    </row>
    <row r="49" spans="5:23" x14ac:dyDescent="0.25">
      <c r="E49" t="s">
        <v>96</v>
      </c>
      <c r="F49" t="s">
        <v>314</v>
      </c>
      <c r="G49" t="s">
        <v>1</v>
      </c>
      <c r="H49" t="s">
        <v>0</v>
      </c>
      <c r="I49" t="s">
        <v>270</v>
      </c>
      <c r="J49" t="s">
        <v>98</v>
      </c>
      <c r="K49">
        <v>183</v>
      </c>
      <c r="L49">
        <v>183</v>
      </c>
      <c r="M49" t="s">
        <v>247</v>
      </c>
      <c r="N49" t="s">
        <v>248</v>
      </c>
      <c r="O49" s="3">
        <v>0</v>
      </c>
      <c r="P49" s="3">
        <v>0</v>
      </c>
      <c r="Q49" s="3">
        <v>82.3</v>
      </c>
      <c r="R49" s="3">
        <v>10.699</v>
      </c>
      <c r="S49" s="3">
        <v>0</v>
      </c>
      <c r="T49" s="3">
        <v>0</v>
      </c>
      <c r="U49" s="3">
        <v>92.998999999999995</v>
      </c>
      <c r="W49" t="s">
        <v>1</v>
      </c>
    </row>
    <row r="50" spans="5:23" x14ac:dyDescent="0.25">
      <c r="E50" t="s">
        <v>96</v>
      </c>
      <c r="F50" t="s">
        <v>313</v>
      </c>
      <c r="G50" t="s">
        <v>1</v>
      </c>
      <c r="H50" t="s">
        <v>0</v>
      </c>
      <c r="I50" t="s">
        <v>270</v>
      </c>
      <c r="J50" t="s">
        <v>98</v>
      </c>
      <c r="K50">
        <v>182</v>
      </c>
      <c r="L50">
        <v>182</v>
      </c>
      <c r="M50" t="s">
        <v>149</v>
      </c>
      <c r="N50" t="s">
        <v>29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W50" t="s">
        <v>1</v>
      </c>
    </row>
    <row r="51" spans="5:23" x14ac:dyDescent="0.25">
      <c r="E51" t="s">
        <v>96</v>
      </c>
      <c r="F51" t="s">
        <v>313</v>
      </c>
      <c r="G51" t="s">
        <v>1</v>
      </c>
      <c r="H51" t="s">
        <v>0</v>
      </c>
      <c r="I51" t="s">
        <v>270</v>
      </c>
      <c r="J51" t="s">
        <v>98</v>
      </c>
      <c r="K51">
        <v>181</v>
      </c>
      <c r="L51">
        <v>181</v>
      </c>
      <c r="M51" t="s">
        <v>149</v>
      </c>
      <c r="N51" t="s">
        <v>29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W51" t="s">
        <v>1</v>
      </c>
    </row>
    <row r="52" spans="5:23" x14ac:dyDescent="0.25">
      <c r="E52" t="s">
        <v>96</v>
      </c>
      <c r="F52" t="s">
        <v>312</v>
      </c>
      <c r="G52" t="s">
        <v>1</v>
      </c>
      <c r="H52" t="s">
        <v>0</v>
      </c>
      <c r="I52" t="s">
        <v>270</v>
      </c>
      <c r="J52" t="s">
        <v>98</v>
      </c>
      <c r="K52">
        <v>180</v>
      </c>
      <c r="L52">
        <v>180</v>
      </c>
      <c r="M52" t="s">
        <v>237</v>
      </c>
      <c r="N52" t="s">
        <v>238</v>
      </c>
      <c r="O52" s="3">
        <v>0</v>
      </c>
      <c r="P52" s="3">
        <v>0</v>
      </c>
      <c r="Q52" s="3">
        <v>310.2</v>
      </c>
      <c r="R52" s="3">
        <v>40.326000000000001</v>
      </c>
      <c r="S52" s="3">
        <v>0</v>
      </c>
      <c r="T52" s="3">
        <v>0</v>
      </c>
      <c r="U52" s="3">
        <v>350.52600000000001</v>
      </c>
      <c r="W52" t="s">
        <v>1</v>
      </c>
    </row>
    <row r="53" spans="5:23" x14ac:dyDescent="0.25">
      <c r="E53" t="s">
        <v>96</v>
      </c>
      <c r="F53" t="s">
        <v>311</v>
      </c>
      <c r="G53" t="s">
        <v>1</v>
      </c>
      <c r="H53" t="s">
        <v>0</v>
      </c>
      <c r="I53" t="s">
        <v>270</v>
      </c>
      <c r="J53" t="s">
        <v>98</v>
      </c>
      <c r="K53">
        <v>179</v>
      </c>
      <c r="L53">
        <v>179</v>
      </c>
      <c r="M53" t="s">
        <v>243</v>
      </c>
      <c r="N53" t="s">
        <v>244</v>
      </c>
      <c r="O53" s="3">
        <v>0</v>
      </c>
      <c r="P53" s="3">
        <v>0</v>
      </c>
      <c r="Q53" s="3">
        <v>165</v>
      </c>
      <c r="R53" s="3">
        <v>21.45</v>
      </c>
      <c r="S53" s="3">
        <v>0</v>
      </c>
      <c r="T53" s="3">
        <v>0</v>
      </c>
      <c r="U53" s="3">
        <v>186.45</v>
      </c>
      <c r="W53" t="s">
        <v>1</v>
      </c>
    </row>
    <row r="54" spans="5:23" x14ac:dyDescent="0.25">
      <c r="E54" t="s">
        <v>96</v>
      </c>
      <c r="F54" t="s">
        <v>310</v>
      </c>
      <c r="G54" t="s">
        <v>1</v>
      </c>
      <c r="H54" t="s">
        <v>0</v>
      </c>
      <c r="I54" t="s">
        <v>270</v>
      </c>
      <c r="J54" t="s">
        <v>98</v>
      </c>
      <c r="K54">
        <v>178</v>
      </c>
      <c r="L54">
        <v>178</v>
      </c>
      <c r="M54" t="s">
        <v>237</v>
      </c>
      <c r="N54" t="s">
        <v>238</v>
      </c>
      <c r="O54" s="3">
        <v>0</v>
      </c>
      <c r="P54" s="3">
        <v>0</v>
      </c>
      <c r="Q54" s="3">
        <v>641.4</v>
      </c>
      <c r="R54" s="3">
        <v>83.382000000000005</v>
      </c>
      <c r="S54" s="3">
        <v>0</v>
      </c>
      <c r="T54" s="3">
        <v>0</v>
      </c>
      <c r="U54" s="3">
        <v>724.78199999999993</v>
      </c>
      <c r="W54" t="s">
        <v>1</v>
      </c>
    </row>
    <row r="55" spans="5:23" x14ac:dyDescent="0.25">
      <c r="E55" t="s">
        <v>96</v>
      </c>
      <c r="F55" t="s">
        <v>307</v>
      </c>
      <c r="G55" t="s">
        <v>1</v>
      </c>
      <c r="H55" t="s">
        <v>0</v>
      </c>
      <c r="I55" t="s">
        <v>270</v>
      </c>
      <c r="J55" t="s">
        <v>98</v>
      </c>
      <c r="K55">
        <v>177</v>
      </c>
      <c r="L55">
        <v>177</v>
      </c>
      <c r="M55" t="s">
        <v>308</v>
      </c>
      <c r="N55" t="s">
        <v>309</v>
      </c>
      <c r="O55" s="3">
        <v>0</v>
      </c>
      <c r="P55" s="3">
        <v>0</v>
      </c>
      <c r="Q55" s="3">
        <v>250</v>
      </c>
      <c r="R55" s="3">
        <v>32.5</v>
      </c>
      <c r="S55" s="3">
        <v>0</v>
      </c>
      <c r="T55" s="3">
        <v>0</v>
      </c>
      <c r="U55" s="3">
        <v>282.5</v>
      </c>
      <c r="W55" t="s">
        <v>1</v>
      </c>
    </row>
    <row r="56" spans="5:23" x14ac:dyDescent="0.25">
      <c r="E56" t="s">
        <v>96</v>
      </c>
      <c r="F56" t="s">
        <v>307</v>
      </c>
      <c r="G56" t="s">
        <v>1</v>
      </c>
      <c r="H56" t="s">
        <v>0</v>
      </c>
      <c r="I56" t="s">
        <v>270</v>
      </c>
      <c r="J56" t="s">
        <v>98</v>
      </c>
      <c r="K56">
        <v>176</v>
      </c>
      <c r="L56">
        <v>176</v>
      </c>
      <c r="M56" t="s">
        <v>149</v>
      </c>
      <c r="N56" t="s">
        <v>29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W56" t="s">
        <v>1</v>
      </c>
    </row>
    <row r="57" spans="5:23" x14ac:dyDescent="0.25">
      <c r="E57" t="s">
        <v>96</v>
      </c>
      <c r="F57" t="s">
        <v>307</v>
      </c>
      <c r="G57" t="s">
        <v>1</v>
      </c>
      <c r="H57" t="s">
        <v>0</v>
      </c>
      <c r="I57" t="s">
        <v>270</v>
      </c>
      <c r="J57" t="s">
        <v>98</v>
      </c>
      <c r="K57">
        <v>175</v>
      </c>
      <c r="L57">
        <v>175</v>
      </c>
      <c r="M57" t="s">
        <v>149</v>
      </c>
      <c r="N57" t="s">
        <v>29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W57" t="s">
        <v>1</v>
      </c>
    </row>
    <row r="58" spans="5:23" x14ac:dyDescent="0.25">
      <c r="E58" t="s">
        <v>96</v>
      </c>
      <c r="F58" t="s">
        <v>306</v>
      </c>
      <c r="G58" t="s">
        <v>1</v>
      </c>
      <c r="H58" t="s">
        <v>0</v>
      </c>
      <c r="I58" t="s">
        <v>270</v>
      </c>
      <c r="J58" t="s">
        <v>98</v>
      </c>
      <c r="K58">
        <v>174</v>
      </c>
      <c r="L58">
        <v>174</v>
      </c>
      <c r="M58" t="s">
        <v>149</v>
      </c>
      <c r="N58" t="s">
        <v>29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W58" t="s">
        <v>1</v>
      </c>
    </row>
    <row r="59" spans="5:23" x14ac:dyDescent="0.25">
      <c r="E59" t="s">
        <v>96</v>
      </c>
      <c r="F59" t="s">
        <v>306</v>
      </c>
      <c r="G59" t="s">
        <v>1</v>
      </c>
      <c r="H59" t="s">
        <v>0</v>
      </c>
      <c r="I59" t="s">
        <v>270</v>
      </c>
      <c r="J59" t="s">
        <v>98</v>
      </c>
      <c r="K59">
        <v>173</v>
      </c>
      <c r="L59">
        <v>173</v>
      </c>
      <c r="M59" t="s">
        <v>239</v>
      </c>
      <c r="N59" t="s">
        <v>240</v>
      </c>
      <c r="O59" s="3">
        <v>0</v>
      </c>
      <c r="P59" s="3">
        <v>0</v>
      </c>
      <c r="Q59" s="3">
        <v>98</v>
      </c>
      <c r="R59" s="3">
        <v>12.74</v>
      </c>
      <c r="S59" s="3">
        <v>0</v>
      </c>
      <c r="T59" s="3">
        <v>0</v>
      </c>
      <c r="U59" s="3">
        <v>110.74</v>
      </c>
      <c r="W59" t="s">
        <v>1</v>
      </c>
    </row>
    <row r="60" spans="5:23" x14ac:dyDescent="0.25">
      <c r="E60" t="s">
        <v>96</v>
      </c>
      <c r="F60" t="s">
        <v>305</v>
      </c>
      <c r="G60" t="s">
        <v>1</v>
      </c>
      <c r="H60" t="s">
        <v>0</v>
      </c>
      <c r="I60" t="s">
        <v>270</v>
      </c>
      <c r="J60" t="s">
        <v>98</v>
      </c>
      <c r="K60">
        <v>172</v>
      </c>
      <c r="L60">
        <v>172</v>
      </c>
      <c r="M60" t="s">
        <v>237</v>
      </c>
      <c r="N60" t="s">
        <v>238</v>
      </c>
      <c r="O60" s="3">
        <v>0</v>
      </c>
      <c r="P60" s="3">
        <v>0</v>
      </c>
      <c r="Q60" s="3">
        <v>272.16000000000003</v>
      </c>
      <c r="R60" s="3">
        <v>35.380800000000008</v>
      </c>
      <c r="S60" s="3">
        <v>0</v>
      </c>
      <c r="T60" s="3">
        <v>0</v>
      </c>
      <c r="U60" s="3">
        <v>307.54080000000005</v>
      </c>
      <c r="W60" t="s">
        <v>1</v>
      </c>
    </row>
    <row r="61" spans="5:23" x14ac:dyDescent="0.25">
      <c r="E61" t="s">
        <v>96</v>
      </c>
      <c r="F61" t="s">
        <v>305</v>
      </c>
      <c r="G61" t="s">
        <v>1</v>
      </c>
      <c r="H61" t="s">
        <v>0</v>
      </c>
      <c r="I61" t="s">
        <v>270</v>
      </c>
      <c r="J61" t="s">
        <v>98</v>
      </c>
      <c r="K61">
        <v>171</v>
      </c>
      <c r="L61">
        <v>171</v>
      </c>
      <c r="M61" t="s">
        <v>257</v>
      </c>
      <c r="N61" t="s">
        <v>258</v>
      </c>
      <c r="O61" s="3">
        <v>0</v>
      </c>
      <c r="P61" s="3">
        <v>0</v>
      </c>
      <c r="Q61" s="3">
        <v>315</v>
      </c>
      <c r="R61" s="3">
        <v>40.950000000000003</v>
      </c>
      <c r="S61" s="3">
        <v>0</v>
      </c>
      <c r="T61" s="3">
        <v>0</v>
      </c>
      <c r="U61" s="3">
        <v>355.95</v>
      </c>
      <c r="W61" t="s">
        <v>1</v>
      </c>
    </row>
    <row r="62" spans="5:23" x14ac:dyDescent="0.25">
      <c r="E62" t="s">
        <v>96</v>
      </c>
      <c r="F62" t="s">
        <v>305</v>
      </c>
      <c r="G62" t="s">
        <v>1</v>
      </c>
      <c r="H62" t="s">
        <v>0</v>
      </c>
      <c r="I62" t="s">
        <v>270</v>
      </c>
      <c r="J62" t="s">
        <v>98</v>
      </c>
      <c r="K62">
        <v>170</v>
      </c>
      <c r="L62">
        <v>170</v>
      </c>
      <c r="M62" t="s">
        <v>243</v>
      </c>
      <c r="N62" t="s">
        <v>244</v>
      </c>
      <c r="O62" s="3">
        <v>0</v>
      </c>
      <c r="P62" s="3">
        <v>0</v>
      </c>
      <c r="Q62" s="3">
        <v>87</v>
      </c>
      <c r="R62" s="3">
        <v>11.31</v>
      </c>
      <c r="S62" s="3">
        <v>0</v>
      </c>
      <c r="T62" s="3">
        <v>0</v>
      </c>
      <c r="U62" s="3">
        <v>98.31</v>
      </c>
      <c r="W62" t="s">
        <v>1</v>
      </c>
    </row>
    <row r="63" spans="5:23" x14ac:dyDescent="0.25">
      <c r="E63" t="s">
        <v>94</v>
      </c>
      <c r="O63" s="2"/>
      <c r="P63" s="2"/>
      <c r="Q63" s="31">
        <f>SUBTOTAL(109,Tabla2[V. GRAVADA])</f>
        <v>9785.16</v>
      </c>
      <c r="R63" s="31">
        <f>SUBTOTAL(109,Tabla2[D.FISCAL])</f>
        <v>1272.0708000000002</v>
      </c>
      <c r="S63" s="2"/>
      <c r="T63" s="2"/>
      <c r="U63" s="31">
        <f>SUBTOTAL(109,Tabla2[VENTA TOTAL])</f>
        <v>11057.230800000001</v>
      </c>
      <c r="V63" s="2"/>
      <c r="W63">
        <f>SUBTOTAL(103,Tabla2[ANEXO])</f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0"/>
  <sheetViews>
    <sheetView topLeftCell="A76" workbookViewId="0">
      <selection activeCell="A100" sqref="A100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99</v>
      </c>
      <c r="B21" t="s">
        <v>100</v>
      </c>
      <c r="C21" s="1" t="s">
        <v>97</v>
      </c>
    </row>
    <row r="22" spans="1:3" x14ac:dyDescent="0.25">
      <c r="A22" s="1" t="s">
        <v>101</v>
      </c>
      <c r="B22" t="s">
        <v>102</v>
      </c>
      <c r="C22" s="1" t="s">
        <v>97</v>
      </c>
    </row>
    <row r="23" spans="1:3" x14ac:dyDescent="0.25">
      <c r="A23" s="1" t="s">
        <v>103</v>
      </c>
      <c r="B23" t="s">
        <v>104</v>
      </c>
      <c r="C23" s="1" t="s">
        <v>97</v>
      </c>
    </row>
    <row r="24" spans="1:3" x14ac:dyDescent="0.25">
      <c r="A24" s="1" t="s">
        <v>105</v>
      </c>
      <c r="B24" t="s">
        <v>106</v>
      </c>
      <c r="C24" s="1" t="s">
        <v>97</v>
      </c>
    </row>
    <row r="25" spans="1:3" x14ac:dyDescent="0.25">
      <c r="A25" s="1" t="s">
        <v>107</v>
      </c>
      <c r="B25" t="s">
        <v>108</v>
      </c>
      <c r="C25" s="1" t="s">
        <v>97</v>
      </c>
    </row>
    <row r="26" spans="1:3" x14ac:dyDescent="0.25">
      <c r="A26" s="1" t="s">
        <v>109</v>
      </c>
      <c r="B26" t="s">
        <v>110</v>
      </c>
      <c r="C26" s="1" t="s">
        <v>97</v>
      </c>
    </row>
    <row r="27" spans="1:3" x14ac:dyDescent="0.25">
      <c r="A27" s="1" t="s">
        <v>199</v>
      </c>
      <c r="B27" t="s">
        <v>111</v>
      </c>
      <c r="C27" s="1" t="s">
        <v>97</v>
      </c>
    </row>
    <row r="28" spans="1:3" x14ac:dyDescent="0.25">
      <c r="A28" s="1" t="s">
        <v>200</v>
      </c>
      <c r="B28" t="s">
        <v>112</v>
      </c>
      <c r="C28" s="1" t="s">
        <v>97</v>
      </c>
    </row>
    <row r="29" spans="1:3" x14ac:dyDescent="0.25">
      <c r="A29" s="1" t="s">
        <v>113</v>
      </c>
      <c r="B29" t="s">
        <v>114</v>
      </c>
      <c r="C29" s="1" t="s">
        <v>97</v>
      </c>
    </row>
    <row r="30" spans="1:3" x14ac:dyDescent="0.25">
      <c r="A30" s="1" t="s">
        <v>115</v>
      </c>
      <c r="B30" t="s">
        <v>116</v>
      </c>
      <c r="C30" s="1" t="s">
        <v>97</v>
      </c>
    </row>
    <row r="31" spans="1:3" x14ac:dyDescent="0.25">
      <c r="A31" s="1" t="s">
        <v>117</v>
      </c>
      <c r="B31" t="s">
        <v>118</v>
      </c>
      <c r="C31" s="1" t="s">
        <v>97</v>
      </c>
    </row>
    <row r="32" spans="1:3" x14ac:dyDescent="0.25">
      <c r="A32" s="1" t="s">
        <v>119</v>
      </c>
      <c r="B32" t="s">
        <v>120</v>
      </c>
      <c r="C32" s="1" t="s">
        <v>97</v>
      </c>
    </row>
    <row r="33" spans="1:3" x14ac:dyDescent="0.25">
      <c r="A33" s="1" t="s">
        <v>121</v>
      </c>
      <c r="B33" t="s">
        <v>122</v>
      </c>
      <c r="C33" s="1" t="s">
        <v>97</v>
      </c>
    </row>
    <row r="34" spans="1:3" x14ac:dyDescent="0.25">
      <c r="A34" s="1" t="s">
        <v>201</v>
      </c>
      <c r="B34" t="s">
        <v>123</v>
      </c>
      <c r="C34" s="1" t="s">
        <v>97</v>
      </c>
    </row>
    <row r="35" spans="1:3" x14ac:dyDescent="0.25">
      <c r="A35" s="1" t="s">
        <v>124</v>
      </c>
      <c r="B35" t="s">
        <v>125</v>
      </c>
      <c r="C35" s="1" t="s">
        <v>97</v>
      </c>
    </row>
    <row r="36" spans="1:3" x14ac:dyDescent="0.25">
      <c r="A36" s="1" t="s">
        <v>126</v>
      </c>
      <c r="B36" t="s">
        <v>127</v>
      </c>
      <c r="C36" s="1" t="s">
        <v>97</v>
      </c>
    </row>
    <row r="37" spans="1:3" x14ac:dyDescent="0.25">
      <c r="A37" s="1" t="s">
        <v>128</v>
      </c>
      <c r="B37" t="s">
        <v>129</v>
      </c>
      <c r="C37" s="1" t="s">
        <v>97</v>
      </c>
    </row>
    <row r="38" spans="1:3" x14ac:dyDescent="0.25">
      <c r="A38" s="1" t="s">
        <v>130</v>
      </c>
      <c r="B38" t="s">
        <v>131</v>
      </c>
      <c r="C38" s="1" t="s">
        <v>97</v>
      </c>
    </row>
    <row r="39" spans="1:3" x14ac:dyDescent="0.25">
      <c r="A39" s="1" t="s">
        <v>132</v>
      </c>
      <c r="B39" t="s">
        <v>133</v>
      </c>
      <c r="C39" s="1" t="s">
        <v>97</v>
      </c>
    </row>
    <row r="40" spans="1:3" x14ac:dyDescent="0.25">
      <c r="A40" s="1" t="s">
        <v>134</v>
      </c>
      <c r="B40" t="s">
        <v>135</v>
      </c>
      <c r="C40" s="1" t="s">
        <v>97</v>
      </c>
    </row>
    <row r="41" spans="1:3" x14ac:dyDescent="0.25">
      <c r="A41" s="1" t="s">
        <v>136</v>
      </c>
      <c r="B41" t="s">
        <v>137</v>
      </c>
      <c r="C41" s="1" t="s">
        <v>97</v>
      </c>
    </row>
    <row r="42" spans="1:3" x14ac:dyDescent="0.25">
      <c r="A42" s="1" t="s">
        <v>138</v>
      </c>
      <c r="B42" t="s">
        <v>139</v>
      </c>
      <c r="C42" s="1" t="s">
        <v>97</v>
      </c>
    </row>
    <row r="43" spans="1:3" x14ac:dyDescent="0.25">
      <c r="A43" s="1" t="s">
        <v>140</v>
      </c>
      <c r="B43" t="s">
        <v>141</v>
      </c>
      <c r="C43" s="1" t="s">
        <v>97</v>
      </c>
    </row>
    <row r="44" spans="1:3" x14ac:dyDescent="0.25">
      <c r="A44" s="1" t="s">
        <v>142</v>
      </c>
      <c r="B44" t="s">
        <v>143</v>
      </c>
      <c r="C44" s="1" t="s">
        <v>97</v>
      </c>
    </row>
    <row r="45" spans="1:3" x14ac:dyDescent="0.25">
      <c r="A45" s="1" t="s">
        <v>202</v>
      </c>
      <c r="B45" t="s">
        <v>144</v>
      </c>
      <c r="C45" s="1" t="s">
        <v>97</v>
      </c>
    </row>
    <row r="46" spans="1:3" x14ac:dyDescent="0.25">
      <c r="A46" s="1" t="s">
        <v>145</v>
      </c>
      <c r="B46" t="s">
        <v>146</v>
      </c>
      <c r="C46" s="1" t="s">
        <v>97</v>
      </c>
    </row>
    <row r="47" spans="1:3" x14ac:dyDescent="0.25">
      <c r="A47" s="1" t="s">
        <v>147</v>
      </c>
      <c r="B47" t="s">
        <v>148</v>
      </c>
      <c r="C47" s="1" t="s">
        <v>97</v>
      </c>
    </row>
    <row r="48" spans="1:3" x14ac:dyDescent="0.25">
      <c r="A48" s="1" t="s">
        <v>149</v>
      </c>
      <c r="B48" s="1" t="s">
        <v>29</v>
      </c>
      <c r="C48" s="1" t="s">
        <v>97</v>
      </c>
    </row>
    <row r="49" spans="1:3" x14ac:dyDescent="0.25">
      <c r="A49" s="1" t="s">
        <v>150</v>
      </c>
      <c r="B49" t="s">
        <v>151</v>
      </c>
      <c r="C49" s="1" t="s">
        <v>97</v>
      </c>
    </row>
    <row r="50" spans="1:3" x14ac:dyDescent="0.25">
      <c r="A50" s="1" t="s">
        <v>152</v>
      </c>
      <c r="B50" t="s">
        <v>153</v>
      </c>
      <c r="C50" s="1" t="s">
        <v>97</v>
      </c>
    </row>
    <row r="51" spans="1:3" x14ac:dyDescent="0.25">
      <c r="A51" s="1" t="s">
        <v>154</v>
      </c>
      <c r="B51" t="s">
        <v>155</v>
      </c>
      <c r="C51" s="1" t="s">
        <v>97</v>
      </c>
    </row>
    <row r="52" spans="1:3" x14ac:dyDescent="0.25">
      <c r="A52" s="1" t="s">
        <v>156</v>
      </c>
      <c r="B52" t="s">
        <v>157</v>
      </c>
      <c r="C52" s="1" t="s">
        <v>97</v>
      </c>
    </row>
    <row r="53" spans="1:3" x14ac:dyDescent="0.25">
      <c r="A53" s="1" t="s">
        <v>158</v>
      </c>
      <c r="B53" t="s">
        <v>159</v>
      </c>
      <c r="C53" s="1" t="s">
        <v>97</v>
      </c>
    </row>
    <row r="54" spans="1:3" x14ac:dyDescent="0.25">
      <c r="A54" s="1" t="s">
        <v>160</v>
      </c>
      <c r="B54" t="s">
        <v>161</v>
      </c>
      <c r="C54" s="1" t="s">
        <v>97</v>
      </c>
    </row>
    <row r="55" spans="1:3" x14ac:dyDescent="0.25">
      <c r="A55" s="1" t="s">
        <v>162</v>
      </c>
      <c r="B55" t="s">
        <v>163</v>
      </c>
      <c r="C55" s="1" t="s">
        <v>97</v>
      </c>
    </row>
    <row r="56" spans="1:3" x14ac:dyDescent="0.25">
      <c r="A56" s="1" t="s">
        <v>164</v>
      </c>
      <c r="B56" t="s">
        <v>165</v>
      </c>
      <c r="C56" s="1" t="s">
        <v>97</v>
      </c>
    </row>
    <row r="57" spans="1:3" x14ac:dyDescent="0.25">
      <c r="A57" s="1" t="s">
        <v>166</v>
      </c>
      <c r="B57" t="s">
        <v>167</v>
      </c>
      <c r="C57" s="1" t="s">
        <v>97</v>
      </c>
    </row>
    <row r="58" spans="1:3" x14ac:dyDescent="0.25">
      <c r="A58" s="1" t="s">
        <v>168</v>
      </c>
      <c r="B58" t="s">
        <v>169</v>
      </c>
      <c r="C58" s="1" t="s">
        <v>97</v>
      </c>
    </row>
    <row r="59" spans="1:3" x14ac:dyDescent="0.25">
      <c r="A59" s="1" t="s">
        <v>170</v>
      </c>
      <c r="B59" t="s">
        <v>171</v>
      </c>
      <c r="C59" s="1" t="s">
        <v>97</v>
      </c>
    </row>
    <row r="60" spans="1:3" x14ac:dyDescent="0.25">
      <c r="A60" s="1" t="s">
        <v>172</v>
      </c>
      <c r="B60" t="s">
        <v>173</v>
      </c>
      <c r="C60" s="1" t="s">
        <v>97</v>
      </c>
    </row>
    <row r="61" spans="1:3" x14ac:dyDescent="0.25">
      <c r="A61" s="1" t="s">
        <v>203</v>
      </c>
      <c r="B61" t="s">
        <v>204</v>
      </c>
      <c r="C61" s="1" t="s">
        <v>97</v>
      </c>
    </row>
    <row r="62" spans="1:3" x14ac:dyDescent="0.25">
      <c r="A62" s="1" t="s">
        <v>205</v>
      </c>
      <c r="B62" t="s">
        <v>206</v>
      </c>
      <c r="C62" s="1" t="s">
        <v>97</v>
      </c>
    </row>
    <row r="63" spans="1:3" x14ac:dyDescent="0.25">
      <c r="A63" s="1" t="s">
        <v>207</v>
      </c>
      <c r="B63" t="s">
        <v>208</v>
      </c>
      <c r="C63" s="1" t="s">
        <v>97</v>
      </c>
    </row>
    <row r="64" spans="1:3" x14ac:dyDescent="0.25">
      <c r="A64" s="1" t="s">
        <v>209</v>
      </c>
      <c r="B64" t="s">
        <v>210</v>
      </c>
      <c r="C64" s="1" t="s">
        <v>97</v>
      </c>
    </row>
    <row r="65" spans="1:3" x14ac:dyDescent="0.25">
      <c r="A65" s="1" t="s">
        <v>211</v>
      </c>
      <c r="B65" t="s">
        <v>212</v>
      </c>
      <c r="C65" s="1" t="s">
        <v>97</v>
      </c>
    </row>
    <row r="66" spans="1:3" x14ac:dyDescent="0.25">
      <c r="A66" s="1" t="s">
        <v>213</v>
      </c>
      <c r="B66" t="s">
        <v>214</v>
      </c>
      <c r="C66" s="1" t="s">
        <v>97</v>
      </c>
    </row>
    <row r="67" spans="1:3" x14ac:dyDescent="0.25">
      <c r="A67" s="1" t="s">
        <v>215</v>
      </c>
      <c r="B67" t="s">
        <v>216</v>
      </c>
      <c r="C67" s="1" t="s">
        <v>97</v>
      </c>
    </row>
    <row r="68" spans="1:3" x14ac:dyDescent="0.25">
      <c r="A68" s="1" t="s">
        <v>217</v>
      </c>
      <c r="B68" t="s">
        <v>218</v>
      </c>
      <c r="C68" s="1" t="s">
        <v>97</v>
      </c>
    </row>
    <row r="69" spans="1:3" x14ac:dyDescent="0.25">
      <c r="A69" s="1" t="s">
        <v>219</v>
      </c>
      <c r="B69" t="s">
        <v>220</v>
      </c>
      <c r="C69" s="1" t="s">
        <v>97</v>
      </c>
    </row>
    <row r="70" spans="1:3" x14ac:dyDescent="0.25">
      <c r="A70" s="1" t="s">
        <v>221</v>
      </c>
      <c r="B70" t="s">
        <v>222</v>
      </c>
      <c r="C70" s="1" t="s">
        <v>97</v>
      </c>
    </row>
    <row r="71" spans="1:3" x14ac:dyDescent="0.25">
      <c r="A71" s="1" t="s">
        <v>223</v>
      </c>
      <c r="B71" t="s">
        <v>224</v>
      </c>
      <c r="C71" s="1" t="s">
        <v>97</v>
      </c>
    </row>
    <row r="72" spans="1:3" x14ac:dyDescent="0.25">
      <c r="A72" s="1" t="s">
        <v>225</v>
      </c>
      <c r="B72" t="s">
        <v>226</v>
      </c>
      <c r="C72" s="1" t="s">
        <v>97</v>
      </c>
    </row>
    <row r="73" spans="1:3" x14ac:dyDescent="0.25">
      <c r="A73" s="1" t="s">
        <v>227</v>
      </c>
      <c r="B73" t="s">
        <v>228</v>
      </c>
      <c r="C73" s="1" t="s">
        <v>97</v>
      </c>
    </row>
    <row r="74" spans="1:3" x14ac:dyDescent="0.25">
      <c r="A74" s="1" t="s">
        <v>229</v>
      </c>
      <c r="B74" t="s">
        <v>230</v>
      </c>
      <c r="C74" s="1" t="s">
        <v>97</v>
      </c>
    </row>
    <row r="75" spans="1:3" x14ac:dyDescent="0.25">
      <c r="A75" s="1" t="s">
        <v>231</v>
      </c>
      <c r="B75" t="s">
        <v>232</v>
      </c>
      <c r="C75" s="1" t="s">
        <v>97</v>
      </c>
    </row>
    <row r="76" spans="1:3" x14ac:dyDescent="0.25">
      <c r="A76" s="1" t="s">
        <v>233</v>
      </c>
      <c r="B76" t="s">
        <v>234</v>
      </c>
      <c r="C76" s="1" t="s">
        <v>97</v>
      </c>
    </row>
    <row r="77" spans="1:3" x14ac:dyDescent="0.25">
      <c r="A77" s="1" t="s">
        <v>235</v>
      </c>
      <c r="B77" t="s">
        <v>236</v>
      </c>
      <c r="C77" s="1" t="s">
        <v>97</v>
      </c>
    </row>
    <row r="78" spans="1:3" x14ac:dyDescent="0.25">
      <c r="A78" s="1" t="s">
        <v>237</v>
      </c>
      <c r="B78" s="25" t="s">
        <v>238</v>
      </c>
      <c r="C78" s="1" t="s">
        <v>97</v>
      </c>
    </row>
    <row r="79" spans="1:3" x14ac:dyDescent="0.25">
      <c r="A79" s="1" t="s">
        <v>239</v>
      </c>
      <c r="B79" t="s">
        <v>240</v>
      </c>
      <c r="C79" s="1" t="s">
        <v>97</v>
      </c>
    </row>
    <row r="80" spans="1:3" x14ac:dyDescent="0.25">
      <c r="A80" s="1" t="s">
        <v>241</v>
      </c>
      <c r="B80" t="s">
        <v>242</v>
      </c>
      <c r="C80" s="1" t="s">
        <v>97</v>
      </c>
    </row>
    <row r="81" spans="1:3" x14ac:dyDescent="0.25">
      <c r="A81" s="1" t="s">
        <v>243</v>
      </c>
      <c r="B81" t="s">
        <v>244</v>
      </c>
      <c r="C81" s="1" t="s">
        <v>97</v>
      </c>
    </row>
    <row r="82" spans="1:3" x14ac:dyDescent="0.25">
      <c r="A82" s="1" t="s">
        <v>245</v>
      </c>
      <c r="B82" t="s">
        <v>246</v>
      </c>
      <c r="C82" s="1" t="s">
        <v>97</v>
      </c>
    </row>
    <row r="83" spans="1:3" x14ac:dyDescent="0.25">
      <c r="A83" s="1" t="s">
        <v>247</v>
      </c>
      <c r="B83" t="s">
        <v>248</v>
      </c>
      <c r="C83" s="1" t="s">
        <v>97</v>
      </c>
    </row>
    <row r="84" spans="1:3" x14ac:dyDescent="0.25">
      <c r="A84" s="1" t="s">
        <v>249</v>
      </c>
      <c r="B84" t="s">
        <v>250</v>
      </c>
      <c r="C84" s="1" t="s">
        <v>97</v>
      </c>
    </row>
    <row r="85" spans="1:3" x14ac:dyDescent="0.25">
      <c r="A85" s="1" t="s">
        <v>343</v>
      </c>
      <c r="B85" t="s">
        <v>252</v>
      </c>
      <c r="C85" s="1" t="s">
        <v>97</v>
      </c>
    </row>
    <row r="86" spans="1:3" x14ac:dyDescent="0.25">
      <c r="A86" s="1" t="s">
        <v>253</v>
      </c>
      <c r="B86" t="s">
        <v>254</v>
      </c>
      <c r="C86" s="1" t="s">
        <v>97</v>
      </c>
    </row>
    <row r="87" spans="1:3" x14ac:dyDescent="0.25">
      <c r="A87" s="1" t="s">
        <v>255</v>
      </c>
      <c r="B87" t="s">
        <v>256</v>
      </c>
      <c r="C87" s="1" t="s">
        <v>97</v>
      </c>
    </row>
    <row r="88" spans="1:3" x14ac:dyDescent="0.25">
      <c r="A88" s="1" t="s">
        <v>257</v>
      </c>
      <c r="B88" t="s">
        <v>258</v>
      </c>
      <c r="C88" s="1" t="s">
        <v>97</v>
      </c>
    </row>
    <row r="89" spans="1:3" x14ac:dyDescent="0.25">
      <c r="A89" s="1" t="s">
        <v>259</v>
      </c>
      <c r="B89" t="s">
        <v>260</v>
      </c>
      <c r="C89" s="1" t="s">
        <v>97</v>
      </c>
    </row>
    <row r="90" spans="1:3" x14ac:dyDescent="0.25">
      <c r="A90" s="1" t="s">
        <v>174</v>
      </c>
      <c r="B90" t="s">
        <v>175</v>
      </c>
      <c r="C90" s="1" t="s">
        <v>97</v>
      </c>
    </row>
    <row r="91" spans="1:3" x14ac:dyDescent="0.25">
      <c r="A91" s="1" t="s">
        <v>261</v>
      </c>
      <c r="B91" t="s">
        <v>262</v>
      </c>
      <c r="C91" s="1" t="s">
        <v>97</v>
      </c>
    </row>
    <row r="92" spans="1:3" x14ac:dyDescent="0.25">
      <c r="A92" s="1" t="s">
        <v>263</v>
      </c>
      <c r="B92" s="26" t="s">
        <v>264</v>
      </c>
      <c r="C92" s="1" t="s">
        <v>97</v>
      </c>
    </row>
    <row r="93" spans="1:3" x14ac:dyDescent="0.25">
      <c r="A93" s="1" t="s">
        <v>176</v>
      </c>
      <c r="B93" t="s">
        <v>265</v>
      </c>
      <c r="C93" s="1" t="s">
        <v>97</v>
      </c>
    </row>
    <row r="94" spans="1:3" x14ac:dyDescent="0.25">
      <c r="A94" s="1" t="s">
        <v>266</v>
      </c>
      <c r="B94" t="s">
        <v>267</v>
      </c>
      <c r="C94" s="1" t="s">
        <v>97</v>
      </c>
    </row>
    <row r="95" spans="1:3" x14ac:dyDescent="0.25">
      <c r="A95" s="1" t="s">
        <v>268</v>
      </c>
      <c r="B95" t="s">
        <v>269</v>
      </c>
      <c r="C95" s="1" t="s">
        <v>97</v>
      </c>
    </row>
    <row r="96" spans="1:3" x14ac:dyDescent="0.25">
      <c r="A96" s="1" t="s">
        <v>283</v>
      </c>
      <c r="B96" t="s">
        <v>284</v>
      </c>
    </row>
    <row r="97" spans="1:2" x14ac:dyDescent="0.25">
      <c r="A97" s="1" t="s">
        <v>302</v>
      </c>
      <c r="B97" t="s">
        <v>303</v>
      </c>
    </row>
    <row r="98" spans="1:2" x14ac:dyDescent="0.25">
      <c r="A98" s="1" t="s">
        <v>308</v>
      </c>
      <c r="B98" t="s">
        <v>309</v>
      </c>
    </row>
    <row r="99" spans="1:2" x14ac:dyDescent="0.25">
      <c r="A99" s="1" t="s">
        <v>317</v>
      </c>
      <c r="B99" t="s">
        <v>318</v>
      </c>
    </row>
    <row r="100" spans="1:2" x14ac:dyDescent="0.25">
      <c r="A100" s="1" t="s">
        <v>377</v>
      </c>
      <c r="B100" t="s">
        <v>378</v>
      </c>
    </row>
  </sheetData>
  <conditionalFormatting sqref="A1:A1048576">
    <cfRule type="duplicateValues" dxfId="26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topLeftCell="A36" zoomScaleNormal="100" workbookViewId="0">
      <selection activeCell="D38" sqref="D38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337</v>
      </c>
    </row>
    <row r="3" spans="2:4" x14ac:dyDescent="0.25">
      <c r="B3" s="5" t="s">
        <v>2</v>
      </c>
      <c r="D3" s="11" t="s">
        <v>339</v>
      </c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 t="s">
        <v>271</v>
      </c>
    </row>
    <row r="7" spans="2:4" x14ac:dyDescent="0.25">
      <c r="B7" s="6" t="s">
        <v>83</v>
      </c>
      <c r="D7" s="14" t="s">
        <v>272</v>
      </c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"/>
  <sheetViews>
    <sheetView showGridLines="0" workbookViewId="0">
      <selection activeCell="A3" sqref="A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337</v>
      </c>
      <c r="B3" s="1" t="s">
        <v>339</v>
      </c>
      <c r="C3" t="s">
        <v>1</v>
      </c>
      <c r="D3" t="s">
        <v>92</v>
      </c>
      <c r="E3" t="s">
        <v>271</v>
      </c>
      <c r="F3" t="s">
        <v>272</v>
      </c>
      <c r="G3">
        <v>16</v>
      </c>
      <c r="H3">
        <v>16</v>
      </c>
      <c r="I3">
        <v>16</v>
      </c>
      <c r="J3">
        <v>16</v>
      </c>
      <c r="L3" s="3">
        <v>0</v>
      </c>
      <c r="M3" s="3">
        <v>0</v>
      </c>
      <c r="N3" s="3">
        <v>0</v>
      </c>
      <c r="O3" s="3">
        <v>97.4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97.4</v>
      </c>
      <c r="V3" t="s">
        <v>70</v>
      </c>
    </row>
    <row r="4" spans="1:22" x14ac:dyDescent="0.25">
      <c r="A4" t="s">
        <v>94</v>
      </c>
      <c r="L4" s="2"/>
      <c r="M4" s="2"/>
      <c r="N4" s="2"/>
      <c r="O4" s="31">
        <f>SUBTOTAL(109,Tabla3[V GRAVADAS])</f>
        <v>97.4</v>
      </c>
      <c r="P4" s="2"/>
      <c r="Q4" s="2"/>
      <c r="R4" s="31">
        <f>SUBTOTAL(109,Tabla3[EX SERVICE])</f>
        <v>0</v>
      </c>
      <c r="S4" s="2"/>
      <c r="T4" s="2"/>
      <c r="U4" s="31">
        <f>SUBTOTAL(109,Tabla3[TOTAL VENTA])</f>
        <v>97.4</v>
      </c>
      <c r="V4">
        <f>SUBTOTAL(103,Tabla3[ANEXO])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H15" sqref="H15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0"/>
    <col min="8" max="8" width="13.28515625" style="80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193</v>
      </c>
      <c r="E1" s="1" t="s">
        <v>83</v>
      </c>
      <c r="F1" s="1" t="s">
        <v>194</v>
      </c>
      <c r="G1" s="80" t="s">
        <v>195</v>
      </c>
      <c r="H1" s="80" t="s">
        <v>196</v>
      </c>
      <c r="I1" s="1" t="s">
        <v>18</v>
      </c>
    </row>
    <row r="2" spans="1:9" x14ac:dyDescent="0.25">
      <c r="D2" s="1" t="s">
        <v>197</v>
      </c>
      <c r="I2" s="1" t="s">
        <v>198</v>
      </c>
    </row>
    <row r="3" spans="1:9" x14ac:dyDescent="0.25">
      <c r="A3" t="s">
        <v>94</v>
      </c>
      <c r="B3"/>
      <c r="C3"/>
      <c r="D3"/>
      <c r="E3"/>
      <c r="F3"/>
      <c r="G3" s="80">
        <f>SUBTOTAL(109,Tabla4[MONTO])</f>
        <v>0</v>
      </c>
      <c r="H3" s="80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O20"/>
  <sheetViews>
    <sheetView workbookViewId="0">
      <selection activeCell="J39" sqref="J39"/>
    </sheetView>
  </sheetViews>
  <sheetFormatPr baseColWidth="10" defaultRowHeight="15" x14ac:dyDescent="0.25"/>
  <cols>
    <col min="1" max="1" width="11.85546875" bestFit="1" customWidth="1"/>
  </cols>
  <sheetData>
    <row r="1" spans="1:15" ht="15.75" thickBot="1" x14ac:dyDescent="0.3"/>
    <row r="2" spans="1:15" x14ac:dyDescent="0.25">
      <c r="A2" s="94"/>
      <c r="B2" s="95"/>
      <c r="C2" s="95"/>
      <c r="D2" s="96"/>
      <c r="E2" s="103"/>
      <c r="F2" s="104"/>
      <c r="G2" s="84" t="s">
        <v>178</v>
      </c>
      <c r="H2" s="84" t="s">
        <v>179</v>
      </c>
      <c r="I2" s="84" t="s">
        <v>180</v>
      </c>
      <c r="J2" s="84" t="s">
        <v>181</v>
      </c>
      <c r="K2" s="84" t="s">
        <v>182</v>
      </c>
      <c r="L2" s="86" t="s">
        <v>183</v>
      </c>
      <c r="M2" s="87"/>
    </row>
    <row r="3" spans="1:15" ht="15.75" thickBot="1" x14ac:dyDescent="0.3">
      <c r="A3" s="97"/>
      <c r="B3" s="98"/>
      <c r="C3" s="98"/>
      <c r="D3" s="99"/>
      <c r="E3" s="50"/>
      <c r="F3" s="50"/>
      <c r="G3" s="85"/>
      <c r="H3" s="85"/>
      <c r="I3" s="85"/>
      <c r="J3" s="85"/>
      <c r="K3" s="85"/>
      <c r="L3" s="88"/>
      <c r="M3" s="89"/>
    </row>
    <row r="4" spans="1:15" x14ac:dyDescent="0.25">
      <c r="A4" s="97"/>
      <c r="B4" s="98"/>
      <c r="C4" s="98"/>
      <c r="D4" s="99"/>
      <c r="E4" s="50"/>
      <c r="F4" s="50"/>
      <c r="G4" s="51">
        <f>+Tabla3[[#Totals],[V EXENTA]]</f>
        <v>0</v>
      </c>
      <c r="H4" s="51">
        <f>+Tabla2[[#Totals],[V. GRAVADA]]</f>
        <v>9785.16</v>
      </c>
      <c r="I4" s="51">
        <f>+Tabla3[[#Totals],[V GRAVADAS]]</f>
        <v>97.4</v>
      </c>
      <c r="J4" s="51">
        <f>+Tabla3[[#Totals],[EX SERVICE]]</f>
        <v>0</v>
      </c>
      <c r="K4" s="52"/>
      <c r="L4" s="53"/>
      <c r="M4" s="54"/>
    </row>
    <row r="5" spans="1:15" x14ac:dyDescent="0.25">
      <c r="A5" s="97"/>
      <c r="B5" s="98"/>
      <c r="C5" s="98"/>
      <c r="D5" s="99"/>
      <c r="E5" s="50"/>
      <c r="F5" s="50"/>
      <c r="G5" s="51"/>
      <c r="H5" s="51"/>
      <c r="I5" s="55">
        <f>+I4/1.13</f>
        <v>86.194690265486742</v>
      </c>
      <c r="J5" s="51"/>
      <c r="K5" s="52"/>
      <c r="L5" s="53"/>
      <c r="M5" s="54"/>
    </row>
    <row r="6" spans="1:15" x14ac:dyDescent="0.25">
      <c r="A6" s="97"/>
      <c r="B6" s="98"/>
      <c r="C6" s="98"/>
      <c r="D6" s="99"/>
      <c r="E6" s="50"/>
      <c r="F6" s="50"/>
      <c r="G6" s="51"/>
      <c r="H6" s="51"/>
      <c r="I6" s="51"/>
      <c r="J6" s="51"/>
      <c r="K6" s="52"/>
      <c r="L6" s="53"/>
      <c r="M6" s="54"/>
    </row>
    <row r="7" spans="1:15" ht="15.75" thickBot="1" x14ac:dyDescent="0.3">
      <c r="A7" s="97"/>
      <c r="B7" s="98"/>
      <c r="C7" s="98"/>
      <c r="D7" s="99"/>
      <c r="E7" s="50"/>
      <c r="F7" s="50"/>
      <c r="G7" s="51"/>
      <c r="H7" s="51"/>
      <c r="I7" s="51"/>
      <c r="J7" s="51"/>
      <c r="K7" s="52"/>
      <c r="L7" s="53"/>
      <c r="M7" s="54"/>
    </row>
    <row r="8" spans="1:15" ht="15.75" thickBot="1" x14ac:dyDescent="0.3">
      <c r="A8" s="97"/>
      <c r="B8" s="98"/>
      <c r="C8" s="98"/>
      <c r="D8" s="99"/>
      <c r="E8" s="50"/>
      <c r="F8" s="50"/>
      <c r="G8" s="51"/>
      <c r="H8" s="51"/>
      <c r="I8" s="55">
        <f>+I7/1.13</f>
        <v>0</v>
      </c>
      <c r="J8" s="51"/>
      <c r="K8" s="52"/>
      <c r="L8" s="56" t="s">
        <v>184</v>
      </c>
      <c r="M8" s="54"/>
    </row>
    <row r="9" spans="1:15" ht="15.75" thickBot="1" x14ac:dyDescent="0.3">
      <c r="A9" s="97"/>
      <c r="B9" s="98"/>
      <c r="C9" s="98"/>
      <c r="D9" s="99"/>
      <c r="E9" s="50"/>
      <c r="F9" s="50"/>
      <c r="G9" s="57">
        <f>SUM(G4:G8)</f>
        <v>0</v>
      </c>
      <c r="H9" s="57">
        <f>+H4+H7</f>
        <v>9785.16</v>
      </c>
      <c r="I9" s="57">
        <f>+I8+I5</f>
        <v>86.194690265486742</v>
      </c>
      <c r="J9" s="57">
        <f>+J4</f>
        <v>0</v>
      </c>
      <c r="K9" s="57">
        <f>SUM(G9:J9)</f>
        <v>9871.3546902654871</v>
      </c>
      <c r="L9" s="58">
        <f>+K9*0.0175</f>
        <v>172.74870707964604</v>
      </c>
      <c r="M9" s="54"/>
      <c r="O9" s="31"/>
    </row>
    <row r="10" spans="1:15" x14ac:dyDescent="0.25">
      <c r="A10" s="97"/>
      <c r="B10" s="98"/>
      <c r="C10" s="98"/>
      <c r="D10" s="99"/>
      <c r="E10" s="50"/>
      <c r="F10" s="50"/>
      <c r="G10" s="59"/>
      <c r="H10" s="59"/>
      <c r="I10" s="59"/>
      <c r="J10" s="59"/>
      <c r="K10" s="59"/>
      <c r="L10" s="90"/>
      <c r="M10" s="92">
        <f>+L9+L10</f>
        <v>172.74870707964604</v>
      </c>
    </row>
    <row r="11" spans="1:15" ht="15.75" thickBot="1" x14ac:dyDescent="0.3">
      <c r="A11" s="97"/>
      <c r="B11" s="98"/>
      <c r="C11" s="98"/>
      <c r="D11" s="99"/>
      <c r="E11" s="50"/>
      <c r="F11" s="50"/>
      <c r="G11" s="59"/>
      <c r="H11" s="59"/>
      <c r="I11" s="59"/>
      <c r="J11" s="59"/>
      <c r="K11" s="59" t="s">
        <v>185</v>
      </c>
      <c r="L11" s="91"/>
      <c r="M11" s="93"/>
    </row>
    <row r="12" spans="1:15" ht="15.75" thickBot="1" x14ac:dyDescent="0.3">
      <c r="A12" s="97"/>
      <c r="B12" s="98"/>
      <c r="C12" s="98"/>
      <c r="D12" s="99"/>
      <c r="E12" s="50"/>
      <c r="F12" s="50"/>
      <c r="G12" s="59"/>
      <c r="H12" s="59"/>
      <c r="I12" s="59"/>
      <c r="J12" s="59"/>
      <c r="K12" s="59"/>
      <c r="L12" s="60"/>
      <c r="M12" s="54"/>
    </row>
    <row r="13" spans="1:15" ht="15.75" thickBot="1" x14ac:dyDescent="0.3">
      <c r="A13" s="97"/>
      <c r="B13" s="98"/>
      <c r="C13" s="98"/>
      <c r="D13" s="99"/>
      <c r="E13" s="61"/>
      <c r="F13" s="62" t="s">
        <v>186</v>
      </c>
      <c r="G13" s="57" t="s">
        <v>187</v>
      </c>
      <c r="H13" s="63"/>
      <c r="I13" s="64" t="s">
        <v>188</v>
      </c>
      <c r="J13" s="59"/>
      <c r="K13" s="59">
        <f>+K9+G9</f>
        <v>9871.3546902654871</v>
      </c>
      <c r="L13" s="60"/>
      <c r="M13" s="54"/>
    </row>
    <row r="14" spans="1:15" x14ac:dyDescent="0.25">
      <c r="A14" s="97"/>
      <c r="B14" s="98"/>
      <c r="C14" s="98"/>
      <c r="D14" s="99"/>
      <c r="E14" s="50" t="s">
        <v>189</v>
      </c>
      <c r="F14" s="51">
        <f>+Tabla1[[#Totals],[C. GRAVADA]]</f>
        <v>1984.19</v>
      </c>
      <c r="G14" s="51">
        <f>+Tabla1[[#Totals],[C. EXENTAS]]</f>
        <v>5.2</v>
      </c>
      <c r="H14" s="52" t="s">
        <v>189</v>
      </c>
      <c r="I14" s="65">
        <f>+H9+I9</f>
        <v>9871.3546902654871</v>
      </c>
      <c r="J14" s="59"/>
      <c r="K14" s="59">
        <f>+K13/K9</f>
        <v>1</v>
      </c>
      <c r="L14" s="60">
        <f>+K14*F15-F15</f>
        <v>0</v>
      </c>
      <c r="M14" s="54"/>
    </row>
    <row r="15" spans="1:15" x14ac:dyDescent="0.25">
      <c r="A15" s="97"/>
      <c r="B15" s="98"/>
      <c r="C15" s="98"/>
      <c r="D15" s="99"/>
      <c r="E15" s="50" t="s">
        <v>190</v>
      </c>
      <c r="F15" s="51">
        <f>+F14*0.13</f>
        <v>257.94470000000001</v>
      </c>
      <c r="G15" s="51"/>
      <c r="H15" s="52" t="s">
        <v>190</v>
      </c>
      <c r="I15" s="65">
        <f>+I14*0.13</f>
        <v>1283.2761097345133</v>
      </c>
      <c r="J15" s="59"/>
      <c r="K15" s="59"/>
      <c r="L15" s="60"/>
      <c r="M15" s="54"/>
    </row>
    <row r="16" spans="1:15" ht="15.75" thickBot="1" x14ac:dyDescent="0.3">
      <c r="A16" s="97"/>
      <c r="B16" s="98"/>
      <c r="C16" s="98"/>
      <c r="D16" s="99"/>
      <c r="E16" s="50"/>
      <c r="F16" s="51"/>
      <c r="G16" s="51"/>
      <c r="H16" s="52"/>
      <c r="I16" s="65"/>
      <c r="J16" s="59"/>
      <c r="K16" s="59"/>
      <c r="L16" s="66">
        <f>+L9+L10+J18</f>
        <v>1198.0801168141593</v>
      </c>
      <c r="M16" s="54"/>
    </row>
    <row r="17" spans="1:13" ht="15.75" thickTop="1" x14ac:dyDescent="0.25">
      <c r="A17" s="97"/>
      <c r="B17" s="98"/>
      <c r="C17" s="98"/>
      <c r="D17" s="99"/>
      <c r="E17" s="50"/>
      <c r="F17" s="67"/>
      <c r="G17" s="68" t="s">
        <v>191</v>
      </c>
      <c r="H17" s="52"/>
      <c r="I17" s="69" t="s">
        <v>192</v>
      </c>
      <c r="J17" s="59"/>
      <c r="K17" s="59"/>
      <c r="L17" s="60"/>
      <c r="M17" s="54"/>
    </row>
    <row r="18" spans="1:13" ht="15.75" thickBot="1" x14ac:dyDescent="0.3">
      <c r="A18" s="97"/>
      <c r="B18" s="98"/>
      <c r="C18" s="98"/>
      <c r="D18" s="99"/>
      <c r="E18" s="50"/>
      <c r="F18" s="70">
        <f>+F15+F16</f>
        <v>257.94470000000001</v>
      </c>
      <c r="G18" s="71">
        <f>+L14</f>
        <v>0</v>
      </c>
      <c r="H18" s="72">
        <f>+I15-G19</f>
        <v>1025.3314097345133</v>
      </c>
      <c r="I18" s="73"/>
      <c r="J18" s="74">
        <f>+H18-I18</f>
        <v>1025.3314097345133</v>
      </c>
      <c r="K18" s="59"/>
      <c r="L18" s="60"/>
      <c r="M18" s="54"/>
    </row>
    <row r="19" spans="1:13" ht="15.75" thickBot="1" x14ac:dyDescent="0.3">
      <c r="A19" s="97"/>
      <c r="B19" s="98"/>
      <c r="C19" s="98"/>
      <c r="D19" s="99"/>
      <c r="E19" s="50"/>
      <c r="F19" s="50"/>
      <c r="G19" s="75">
        <f>+F18-G18</f>
        <v>257.94470000000001</v>
      </c>
      <c r="H19" s="59"/>
      <c r="I19" s="59"/>
      <c r="J19" s="59"/>
      <c r="K19" s="59"/>
      <c r="L19" s="60"/>
      <c r="M19" s="54"/>
    </row>
    <row r="20" spans="1:13" ht="15.75" thickBot="1" x14ac:dyDescent="0.3">
      <c r="A20" s="100"/>
      <c r="B20" s="101"/>
      <c r="C20" s="101"/>
      <c r="D20" s="102"/>
      <c r="E20" s="76"/>
      <c r="F20" s="76"/>
      <c r="G20" s="77"/>
      <c r="H20" s="77"/>
      <c r="I20" s="77"/>
      <c r="J20" s="77"/>
      <c r="K20" s="77"/>
      <c r="L20" s="78"/>
      <c r="M20" s="79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2023-05-24T20:16:32Z</dcterms:modified>
</cp:coreProperties>
</file>