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96" firstSheet="1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VENTAS FAC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1" l="1"/>
  <c r="D4" i="11"/>
  <c r="D3" i="11"/>
  <c r="D2" i="11"/>
  <c r="D1" i="11"/>
  <c r="D7" i="11" l="1"/>
  <c r="N5" i="11"/>
  <c r="N4" i="11"/>
  <c r="N3" i="11"/>
  <c r="N2" i="11"/>
  <c r="N1" i="11"/>
  <c r="I15" i="11"/>
  <c r="I14" i="11"/>
  <c r="I13" i="11"/>
  <c r="I12" i="11"/>
  <c r="I11" i="11"/>
  <c r="I5" i="11"/>
  <c r="I4" i="11"/>
  <c r="I3" i="11"/>
  <c r="I2" i="11"/>
  <c r="I1" i="11"/>
  <c r="I7" i="11" l="1"/>
  <c r="N7" i="11"/>
  <c r="I17" i="11"/>
  <c r="P22" i="7"/>
  <c r="O22" i="7"/>
  <c r="K22" i="7"/>
  <c r="H22" i="7"/>
  <c r="U25" i="10"/>
  <c r="O25" i="10"/>
  <c r="M11" i="11" l="1"/>
  <c r="N11" i="11" s="1"/>
  <c r="N12" i="11" s="1"/>
  <c r="P12" i="11" s="1"/>
  <c r="D11" i="5"/>
  <c r="D9" i="5"/>
  <c r="D9" i="6" l="1"/>
  <c r="D9" i="9" l="1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<sst xmlns="http://schemas.openxmlformats.org/spreadsheetml/2006/main" count="613" uniqueCount="312">
  <si>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</si>
  <si>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</si>
  <si>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</si>
  <si>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</si>
  <si>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</si>
  <si>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</si>
  <si>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</si>
  <si>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</si>
  <si>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</si>
  <si>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</si>
  <si>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</si>
  <si>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</si>
  <si>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</si>
  <si>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</si>
  <si>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</si>
  <si>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</si>
  <si>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</si>
  <si>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</si>
  <si>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</si>
  <si>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</si>
  <si>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</si>
  <si>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</si>
  <si>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</si>
  <si>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</si>
  <si>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</si>
  <si>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</si>
  <si>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</si>
  <si>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</si>
  <si>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</si>
  <si>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</si>
  <si>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</si>
  <si>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</si>
  <si>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</si>
  <si>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</si>
  <si>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</si>
  <si>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</si>
  <si>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</si>
  <si>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</si>
  <si>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</si>
  <si>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</si>
  <si>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</si>
  <si>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</si>
  <si>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</si>
  <si>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</si>
  <si>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</si>
  <si>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</si>
  <si>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</si>
  <si>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</si>
  <si>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</si>
  <si>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</si>
  <si>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</si>
  <si>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</si>
  <si>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</si>
  <si>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</si>
  <si>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</si>
  <si>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</si>
  <si>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</si>
  <si>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</si>
  <si>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</si>
  <si>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</si>
  <si>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</si>
  <si>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</si>
  <si>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</si>
  <si>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</si>
  <si>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</si>
  <si>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</si>
  <si>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</si>
  <si>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</si>
  <si>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</si>
  <si>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</si>
  <si>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</si>
  <si>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</si>
  <si>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</si>
  <si>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</si>
  <si>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</si>
  <si>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</si>
  <si>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</si>
  <si>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</si>
  <si>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</si>
  <si>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</si>
  <si>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</si>
  <si>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</si>
  <si>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</si>
  <si>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</si>
  <si>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</si>
  <si>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</si>
  <si>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</si>
  <si>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</si>
  <si>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</si>
  <si>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</si>
  <si>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</si>
  <si>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</si>
  <si>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</si>
  <si>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</si>
  <si>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</si>
  <si>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</si>
  <si>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</si>
  <si>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</si>
  <si>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</si>
  <si>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</si>
  <si>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</si>
  <si>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</si>
  <si>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</si>
  <si>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</si>
  <si>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</si>
  <si>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</si>
  <si>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</si>
  <si>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</si>
  <si>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</si>
  <si>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</si>
  <si>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</si>
  <si>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</si>
  <si>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</si>
  <si>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</si>
  <si>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</si>
  <si>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</si>
  <si>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</si>
  <si>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</si>
  <si>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</si>
  <si>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</si>
  <si>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</si>
  <si>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</si>
  <si>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</si>
  <si>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</si>
  <si>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</si>
  <si>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</si>
  <si>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</si>
  <si>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</si>
  <si>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</si>
  <si>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</si>
  <si>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</si>
  <si>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</si>
  <si>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</si>
  <si>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</si>
  <si>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</si>
  <si>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</si>
  <si>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</si>
  <si>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</si>
  <si>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</si>
  <si>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</si>
  <si>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</si>
  <si>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</si>
  <si>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</si>
  <si>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</si>
  <si>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</si>
  <si>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</si>
  <si>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</si>
  <si>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</si>
  <si>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</si>
  <si>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</si>
  <si>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</si>
  <si>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</si>
  <si>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</si>
  <si>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</si>
  <si>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</si>
  <si>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</si>
  <si>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</si>
  <si>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</si>
  <si>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</si>
  <si>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</si>
  <si>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</si>
  <si>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</si>
  <si>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</si>
  <si>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</si>
  <si>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</si>
  <si>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</si>
  <si>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</si>
  <si>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</si>
  <si>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</si>
  <si>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</si>
  <si>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</si>
  <si>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</si>
  <si>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</si>
  <si>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</si>
  <si>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</si>
  <si>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</si>
  <si>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</si>
  <si>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</si>
  <si>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</si>
  <si>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</si>
  <si>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</si>
  <si>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</si>
  <si>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</si>
  <si>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</si>
  <si>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</si>
  <si>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</si>
  <si>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</si>
  <si>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</si>
  <si>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</si>
  <si>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</si>
  <si>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</si>
  <si>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</si>
  <si>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</si>
  <si>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</si>
  <si>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</si>
  <si>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</si>
  <si>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</si>
  <si>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</si>
  <si>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</si>
  <si>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</si>
  <si>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</si>
  <si>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</si>
  <si>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</si>
  <si>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</si>
  <si>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</si>
  <si>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</si>
  <si>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</si>
  <si>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</si>
  <si>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</si>
  <si>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</si>
  <si>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</si>
  <si>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</si>
  <si>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</si>
  <si>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</si>
  <si>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</si>
  <si>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</si>
  <si>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</si>
  <si>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</si>
  <si>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</si>
  <si>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</si>
  <si>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</si>
  <si>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</si>
  <si>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</si>
  <si>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</si>
  <si>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</si>
  <si>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</si>
  <si>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</si>
  <si>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</si>
  <si>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</si>
  <si>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</si>
  <si>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</si>
  <si>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</si>
  <si>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</si>
  <si>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</si>
  <si>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</si>
  <si>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</si>
  <si>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</si>
  <si>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</si>
  <si>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</si>
  <si>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</si>
  <si>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</si>
  <si>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</si>
  <si>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</si>
  <si>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</si>
  <si>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</si>
  <si>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</si>
  <si>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</si>
  <si>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</si>
  <si>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</si>
  <si>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</si>
  <si>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</si>
  <si>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</si>
  <si>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18/08/2021</t>
  </si>
  <si>
    <t>06142708101053</t>
  </si>
  <si>
    <t>GRUPO NSV S.A DE C.V.</t>
  </si>
  <si>
    <t>21/08/2021</t>
  </si>
  <si>
    <t>06142006031022</t>
  </si>
  <si>
    <t>FERRUSAL S.A DE C.V.</t>
  </si>
  <si>
    <t>30/08/2021</t>
  </si>
  <si>
    <t>31/08/2021</t>
  </si>
  <si>
    <t>04/08/2021</t>
  </si>
  <si>
    <t>10115RESCR384902007</t>
  </si>
  <si>
    <t>07TS000F</t>
  </si>
  <si>
    <t>09/08/2021</t>
  </si>
  <si>
    <t>16/08/2021</t>
  </si>
  <si>
    <t>19/08/2021</t>
  </si>
  <si>
    <t>26/08/2021</t>
  </si>
  <si>
    <t>Total</t>
  </si>
  <si>
    <t>SEPTIEMBRE</t>
  </si>
  <si>
    <t>07/09/2021</t>
  </si>
  <si>
    <t>05112507891021</t>
  </si>
  <si>
    <t>AUTODO S.A DE C.V.</t>
  </si>
  <si>
    <t>21/09/2021</t>
  </si>
  <si>
    <t>29/09/2021</t>
  </si>
  <si>
    <t>12/09/2021</t>
  </si>
  <si>
    <t>17/09/2021</t>
  </si>
  <si>
    <t>OCTUBRE</t>
  </si>
  <si>
    <t>01/10/2021</t>
  </si>
  <si>
    <t xml:space="preserve">TALLER DIDEA S.A DE C.V </t>
  </si>
  <si>
    <t>14/10/2021</t>
  </si>
  <si>
    <t>18/10/2021</t>
  </si>
  <si>
    <t>19/10/2021</t>
  </si>
  <si>
    <t>29/10/2021</t>
  </si>
  <si>
    <t>06142306881010</t>
  </si>
  <si>
    <t>FERROCENTRO S.A DE C.V.</t>
  </si>
  <si>
    <t>30/10/2021</t>
  </si>
  <si>
    <t>MAIZ</t>
  </si>
  <si>
    <t>SEDA</t>
  </si>
  <si>
    <t>TINTO</t>
  </si>
  <si>
    <t>MAICILLO</t>
  </si>
  <si>
    <t>CAL</t>
  </si>
  <si>
    <t>12/10/2021</t>
  </si>
  <si>
    <t>25/10/2021</t>
  </si>
  <si>
    <t>08/10/2021</t>
  </si>
  <si>
    <t>19/11/2021</t>
  </si>
  <si>
    <t>NOVIEMBRE</t>
  </si>
  <si>
    <t>27/11/2021</t>
  </si>
  <si>
    <t>06/11/2021</t>
  </si>
  <si>
    <t>05111202111011</t>
  </si>
  <si>
    <t>RESAUTO, S.A DE C.V.</t>
  </si>
  <si>
    <t>05/11/2021</t>
  </si>
  <si>
    <t>10/11/2021</t>
  </si>
  <si>
    <t>15/11/2021</t>
  </si>
  <si>
    <t>24/11/2021</t>
  </si>
  <si>
    <t>DICIEMBRE</t>
  </si>
  <si>
    <t>30/12/2021</t>
  </si>
  <si>
    <t>06142604071063</t>
  </si>
  <si>
    <t>INVERSIONES RAMIREZ QUINTANILLA S.A DE C.V.</t>
  </si>
  <si>
    <t>16/12/2021</t>
  </si>
  <si>
    <t>05/12/2021</t>
  </si>
  <si>
    <t>12/12/2021</t>
  </si>
  <si>
    <t>26/12/2021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</si>
</sst>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44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4" fontId="0" fillId="0" borderId="0" xfId="1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06141401821222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ERSONAL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Tabla1" displayName="Tabla1" ref="A3:Q22" totalsRowCount="1">
  <autoFilter ref="A3:Q21">
    <filterColumn colId="0">
      <filters>
        <filter val="DICIEMBRE"/>
      </filters>
    </filterColumn>
  </autoFilter>
  <sortState ref="A3:Q74">
    <sortCondition ref="B2:B74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19" dataCellStyle="Moneda"/>
    <tableColumn id="9" name="I. EXENTAS" totalsRowDxfId="18" dataCellStyle="Moneda"/>
    <tableColumn id="10" name="IMPOR EX" totalsRowDxfId="17" dataCellStyle="Moneda"/>
    <tableColumn id="11" name="C. GRAVADA" totalsRowFunction="sum" totalsRowDxfId="16" dataCellStyle="Moneda"/>
    <tableColumn id="12" name="INTER GRAVA" totalsRowDxfId="15" dataCellStyle="Moneda"/>
    <tableColumn id="13" name="IMPOR BIENES" totalsRowDxfId="14" dataCellStyle="Moneda"/>
    <tableColumn id="14" name="IMPOR SERV" totalsRowDxfId="13" dataCellStyle="Moneda"/>
    <tableColumn id="15" name="IVA" totalsRowFunction="sum" totalsRowDxfId="12" dataCellStyle="Moneda"/>
    <tableColumn id="16" name="TOTAL C." totalsRowFunction="sum" totalsRowDxfId="11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4" totalsRowShown="0">
  <autoFilter ref="A2:R4"/>
  <sortState ref="A3:R87">
    <sortCondition ref="G2:G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5" totalsRowCount="1">
  <autoFilter ref="A2:V24">
    <filterColumn colId="0">
      <filters>
        <filter val="NOVIEMBRE"/>
      </filters>
    </filterColumn>
  </autoFilter>
  <sortState ref="A3:V565">
    <sortCondition ref="G2:G565"/>
  </sortState>
  <tableColumns count="22">
    <tableColumn id="1" name="MES" totalsRowLabel="Total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10" dataCellStyle="Moneda"/>
    <tableColumn id="13" name="VENTAS NO" totalsRowDxfId="9" dataCellStyle="Moneda"/>
    <tableColumn id="14" name="V NO SUJETAS" totalsRowDxfId="8" dataCellStyle="Moneda"/>
    <tableColumn id="15" name="V GRAVADAS" totalsRowFunction="sum" totalsRowDxfId="7" dataCellStyle="Moneda"/>
    <tableColumn id="16" name="EX IN CA" totalsRowDxfId="6" dataCellStyle="Moneda"/>
    <tableColumn id="17" name="EX OUT CA" totalsRowDxfId="5" dataCellStyle="Moneda"/>
    <tableColumn id="18" name="EX SERVICE" totalsRowDxfId="4" dataCellStyle="Moneda"/>
    <tableColumn id="19" name="V ZONA FRAN" totalsRowDxfId="3" dataCellStyle="Moneda"/>
    <tableColumn id="20" name="V CTA A 3ERO" totalsRowDxfId="2" dataCellStyle="Moneda"/>
    <tableColumn id="21" name="TOTAL VENTA" totalsRowFunction="sum" totalsRowDxfId="1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2" t="s">
        <v>304</v>
      </c>
    </row>
    <row r="4" spans="2:4" x14ac:dyDescent="0.25">
      <c r="B4" s="6" t="s">
        <v>2</v>
      </c>
      <c r="D4" s="13" t="s">
        <v>308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14"/>
    </row>
    <row r="8" spans="2:4" x14ac:dyDescent="0.25">
      <c r="B8" s="6" t="s">
        <v>6</v>
      </c>
      <c r="D8" s="13" t="s">
        <v>253</v>
      </c>
    </row>
    <row r="9" spans="2:4" x14ac:dyDescent="0.25">
      <c r="B9" s="6" t="s">
        <v>86</v>
      </c>
      <c r="D9" s="29" t="str">
        <f>IFERROR(VLOOKUP(D8,'[1]BASE DE PROVEEDORES'!$A:$B,2,0),"No Existe")</f>
        <v>GRUPO NSV S.A DE C.V.</v>
      </c>
    </row>
    <row r="10" spans="2:4" x14ac:dyDescent="0.25">
      <c r="B10" s="6" t="s">
        <v>7</v>
      </c>
      <c r="D10" s="9">
        <v>0</v>
      </c>
    </row>
    <row r="11" spans="2:4" x14ac:dyDescent="0.25">
      <c r="B11" s="6" t="s">
        <v>8</v>
      </c>
      <c r="D11" s="9">
        <v>0</v>
      </c>
    </row>
    <row r="12" spans="2:4" x14ac:dyDescent="0.25">
      <c r="B12" s="6" t="s">
        <v>9</v>
      </c>
      <c r="D12" s="9">
        <v>0</v>
      </c>
    </row>
    <row r="13" spans="2:4" x14ac:dyDescent="0.25">
      <c r="B13" s="6" t="s">
        <v>10</v>
      </c>
      <c r="D13" s="15"/>
    </row>
    <row r="14" spans="2:4" x14ac:dyDescent="0.25">
      <c r="B14" s="6" t="s">
        <v>11</v>
      </c>
      <c r="D14" s="9">
        <v>0</v>
      </c>
    </row>
    <row r="15" spans="2:4" x14ac:dyDescent="0.25">
      <c r="B15" s="6" t="s">
        <v>13</v>
      </c>
      <c r="D15" s="9">
        <v>0</v>
      </c>
    </row>
    <row r="16" spans="2:4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29"/>
  <sheetViews>
    <sheetView topLeftCell="E1" workbookViewId="0">
      <selection activeCell="H27" sqref="H27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304</v>
      </c>
      <c r="B4" t="s">
        <v>308</v>
      </c>
      <c r="C4" t="s">
        <v>1</v>
      </c>
      <c r="D4" t="s">
        <v>0</v>
      </c>
      <c r="E4">
        <v>2118292</v>
      </c>
      <c r="F4" t="s">
        <v>253</v>
      </c>
      <c r="G4" t="s">
        <v>254</v>
      </c>
      <c r="H4" s="3">
        <v>3.71</v>
      </c>
      <c r="I4" s="3">
        <v>0</v>
      </c>
      <c r="J4" s="3">
        <v>0</v>
      </c>
      <c r="K4" s="3">
        <v>33</v>
      </c>
      <c r="L4" s="3">
        <v>0</v>
      </c>
      <c r="M4" s="3">
        <v>0</v>
      </c>
      <c r="N4" s="3">
        <v>0</v>
      </c>
      <c r="O4" s="3">
        <v>4.29</v>
      </c>
      <c r="P4" s="3">
        <v>41</v>
      </c>
      <c r="Q4">
        <v>3</v>
      </c>
    </row>
    <row r="5" spans="1:17" x14ac:dyDescent="0.25">
      <c r="A5" t="s">
        <v>304</v>
      </c>
      <c r="B5" t="s">
        <v>305</v>
      </c>
      <c r="C5" t="s">
        <v>1</v>
      </c>
      <c r="D5" t="s">
        <v>0</v>
      </c>
      <c r="E5">
        <v>130118</v>
      </c>
      <c r="F5" t="s">
        <v>306</v>
      </c>
      <c r="G5" t="s">
        <v>307</v>
      </c>
      <c r="H5" s="3">
        <v>4.4400000000000004</v>
      </c>
      <c r="I5" s="3">
        <v>0</v>
      </c>
      <c r="J5" s="3">
        <v>0</v>
      </c>
      <c r="K5" s="3">
        <v>39.43</v>
      </c>
      <c r="L5" s="3">
        <v>0</v>
      </c>
      <c r="M5" s="3">
        <v>0</v>
      </c>
      <c r="N5" s="3">
        <v>0</v>
      </c>
      <c r="O5" s="3">
        <v>5.1259000000000006</v>
      </c>
      <c r="P5" s="3">
        <v>48.995899999999999</v>
      </c>
      <c r="Q5">
        <v>3</v>
      </c>
    </row>
    <row r="6" spans="1:17" hidden="1" x14ac:dyDescent="0.25">
      <c r="A6" t="s">
        <v>295</v>
      </c>
      <c r="B6" t="s">
        <v>297</v>
      </c>
      <c r="C6" t="s">
        <v>1</v>
      </c>
      <c r="D6" t="s">
        <v>0</v>
      </c>
      <c r="E6">
        <v>4038</v>
      </c>
      <c r="F6" t="s">
        <v>298</v>
      </c>
      <c r="G6" t="s">
        <v>299</v>
      </c>
      <c r="H6" s="3">
        <v>0</v>
      </c>
      <c r="I6" s="3">
        <v>0</v>
      </c>
      <c r="J6" s="3">
        <v>0</v>
      </c>
      <c r="K6" s="3">
        <v>60.88</v>
      </c>
      <c r="L6" s="3">
        <v>0</v>
      </c>
      <c r="M6" s="3">
        <v>0</v>
      </c>
      <c r="N6" s="3">
        <v>0</v>
      </c>
      <c r="O6" s="3">
        <v>7.9144000000000005</v>
      </c>
      <c r="P6" s="3">
        <v>68.794399999999996</v>
      </c>
      <c r="Q6">
        <v>3</v>
      </c>
    </row>
    <row r="7" spans="1:17" hidden="1" x14ac:dyDescent="0.25">
      <c r="A7" t="s">
        <v>295</v>
      </c>
      <c r="B7" t="s">
        <v>296</v>
      </c>
      <c r="C7" t="s">
        <v>1</v>
      </c>
      <c r="D7" t="s">
        <v>0</v>
      </c>
      <c r="E7">
        <v>27391</v>
      </c>
      <c r="F7" t="s">
        <v>253</v>
      </c>
      <c r="G7" t="s">
        <v>254</v>
      </c>
      <c r="H7" s="3">
        <v>3.92</v>
      </c>
      <c r="I7" s="3">
        <v>0</v>
      </c>
      <c r="J7" s="3">
        <v>0</v>
      </c>
      <c r="K7" s="3">
        <v>38.119999999999997</v>
      </c>
      <c r="L7" s="3">
        <v>0</v>
      </c>
      <c r="M7" s="3">
        <v>0</v>
      </c>
      <c r="N7" s="3">
        <v>0</v>
      </c>
      <c r="O7" s="3">
        <v>4.9555999999999996</v>
      </c>
      <c r="P7" s="3">
        <v>46.995599999999996</v>
      </c>
      <c r="Q7">
        <v>3</v>
      </c>
    </row>
    <row r="8" spans="1:17" hidden="1" x14ac:dyDescent="0.25">
      <c r="A8" t="s">
        <v>295</v>
      </c>
      <c r="B8" t="s">
        <v>294</v>
      </c>
      <c r="C8" t="s">
        <v>1</v>
      </c>
      <c r="D8" t="s">
        <v>0</v>
      </c>
      <c r="E8">
        <v>1189482</v>
      </c>
      <c r="F8" t="s">
        <v>253</v>
      </c>
      <c r="G8" t="s">
        <v>254</v>
      </c>
      <c r="H8" s="3">
        <v>4.66</v>
      </c>
      <c r="I8" s="3">
        <v>0</v>
      </c>
      <c r="J8" s="3">
        <v>0</v>
      </c>
      <c r="K8" s="3">
        <v>45.43</v>
      </c>
      <c r="L8" s="3">
        <v>0</v>
      </c>
      <c r="M8" s="3">
        <v>0</v>
      </c>
      <c r="N8" s="3">
        <v>0</v>
      </c>
      <c r="O8" s="3">
        <v>5.9058999999999999</v>
      </c>
      <c r="P8" s="3">
        <v>55.995900000000006</v>
      </c>
      <c r="Q8">
        <v>3</v>
      </c>
    </row>
    <row r="9" spans="1:17" hidden="1" x14ac:dyDescent="0.25">
      <c r="A9" t="s">
        <v>276</v>
      </c>
      <c r="B9" t="s">
        <v>285</v>
      </c>
      <c r="C9" t="s">
        <v>1</v>
      </c>
      <c r="D9" t="s">
        <v>0</v>
      </c>
      <c r="E9">
        <v>3136945</v>
      </c>
      <c r="F9" t="s">
        <v>253</v>
      </c>
      <c r="G9" t="s">
        <v>254</v>
      </c>
      <c r="H9" s="3">
        <v>4.24</v>
      </c>
      <c r="I9" s="3">
        <v>0</v>
      </c>
      <c r="J9" s="3">
        <v>0</v>
      </c>
      <c r="K9" s="3">
        <v>39.61</v>
      </c>
      <c r="L9" s="3">
        <v>0</v>
      </c>
      <c r="M9" s="3">
        <v>0</v>
      </c>
      <c r="N9" s="3">
        <v>0</v>
      </c>
      <c r="O9" s="3">
        <v>5.1493000000000002</v>
      </c>
      <c r="P9" s="3">
        <v>48.999300000000005</v>
      </c>
      <c r="Q9">
        <v>3</v>
      </c>
    </row>
    <row r="10" spans="1:17" hidden="1" x14ac:dyDescent="0.25">
      <c r="A10" t="s">
        <v>276</v>
      </c>
      <c r="B10" t="s">
        <v>282</v>
      </c>
      <c r="C10" t="s">
        <v>1</v>
      </c>
      <c r="D10" t="s">
        <v>0</v>
      </c>
      <c r="E10">
        <v>946</v>
      </c>
      <c r="F10" t="s">
        <v>283</v>
      </c>
      <c r="G10" t="s">
        <v>284</v>
      </c>
      <c r="H10" s="3">
        <v>0</v>
      </c>
      <c r="I10" s="3">
        <v>0</v>
      </c>
      <c r="J10" s="3">
        <v>0</v>
      </c>
      <c r="K10" s="3">
        <v>163.72</v>
      </c>
      <c r="L10" s="3">
        <v>0</v>
      </c>
      <c r="M10" s="3">
        <v>0</v>
      </c>
      <c r="N10" s="3">
        <v>0</v>
      </c>
      <c r="O10" s="3">
        <v>21.2836</v>
      </c>
      <c r="P10" s="3">
        <v>185.00360000000001</v>
      </c>
      <c r="Q10">
        <v>3</v>
      </c>
    </row>
    <row r="11" spans="1:17" hidden="1" x14ac:dyDescent="0.25">
      <c r="A11" t="s">
        <v>276</v>
      </c>
      <c r="B11" t="s">
        <v>281</v>
      </c>
      <c r="C11" t="s">
        <v>1</v>
      </c>
      <c r="D11" t="s">
        <v>0</v>
      </c>
      <c r="E11">
        <v>1184208</v>
      </c>
      <c r="F11" t="s">
        <v>253</v>
      </c>
      <c r="G11" t="s">
        <v>254</v>
      </c>
      <c r="H11" s="3">
        <v>0.91</v>
      </c>
      <c r="I11" s="3">
        <v>0</v>
      </c>
      <c r="J11" s="3">
        <v>0</v>
      </c>
      <c r="K11" s="3">
        <v>8.49</v>
      </c>
      <c r="L11" s="3">
        <v>0</v>
      </c>
      <c r="M11" s="3">
        <v>0</v>
      </c>
      <c r="N11" s="3">
        <v>0</v>
      </c>
      <c r="O11" s="3">
        <v>1.1037000000000001</v>
      </c>
      <c r="P11" s="3">
        <v>10.5037</v>
      </c>
      <c r="Q11">
        <v>3</v>
      </c>
    </row>
    <row r="12" spans="1:17" hidden="1" x14ac:dyDescent="0.25">
      <c r="A12" t="s">
        <v>276</v>
      </c>
      <c r="B12" t="s">
        <v>280</v>
      </c>
      <c r="C12" t="s">
        <v>1</v>
      </c>
      <c r="D12" t="s">
        <v>0</v>
      </c>
      <c r="E12">
        <v>1184151</v>
      </c>
      <c r="F12" t="s">
        <v>253</v>
      </c>
      <c r="G12" t="s">
        <v>254</v>
      </c>
      <c r="H12" s="3">
        <v>3.1710000000000003</v>
      </c>
      <c r="I12" s="3">
        <v>0</v>
      </c>
      <c r="J12" s="3">
        <v>0</v>
      </c>
      <c r="K12" s="3">
        <v>27.97</v>
      </c>
      <c r="L12" s="3">
        <v>0</v>
      </c>
      <c r="M12" s="3">
        <v>0</v>
      </c>
      <c r="N12" s="3">
        <v>0</v>
      </c>
      <c r="O12" s="3">
        <v>3.6360999999999999</v>
      </c>
      <c r="P12" s="3">
        <v>34.777099999999997</v>
      </c>
      <c r="Q12">
        <v>3</v>
      </c>
    </row>
    <row r="13" spans="1:17" hidden="1" x14ac:dyDescent="0.25">
      <c r="A13" t="s">
        <v>276</v>
      </c>
      <c r="B13" t="s">
        <v>279</v>
      </c>
      <c r="C13" t="s">
        <v>1</v>
      </c>
      <c r="D13" t="s">
        <v>0</v>
      </c>
      <c r="E13">
        <v>1183590</v>
      </c>
      <c r="F13" t="s">
        <v>253</v>
      </c>
      <c r="G13" t="s">
        <v>254</v>
      </c>
      <c r="H13" s="3">
        <v>4.6500000000000004</v>
      </c>
      <c r="I13" s="3">
        <v>0</v>
      </c>
      <c r="J13" s="3">
        <v>0</v>
      </c>
      <c r="K13" s="3">
        <v>41.02</v>
      </c>
      <c r="L13" s="3">
        <v>0</v>
      </c>
      <c r="M13" s="3">
        <v>0</v>
      </c>
      <c r="N13" s="3">
        <v>0</v>
      </c>
      <c r="O13" s="3">
        <v>5.3326000000000002</v>
      </c>
      <c r="P13" s="3">
        <v>51.002600000000001</v>
      </c>
      <c r="Q13">
        <v>3</v>
      </c>
    </row>
    <row r="14" spans="1:17" hidden="1" x14ac:dyDescent="0.25">
      <c r="A14" t="s">
        <v>276</v>
      </c>
      <c r="B14" t="s">
        <v>277</v>
      </c>
      <c r="C14" t="s">
        <v>1</v>
      </c>
      <c r="D14" t="s">
        <v>0</v>
      </c>
      <c r="E14">
        <v>355131</v>
      </c>
      <c r="F14" t="s">
        <v>235</v>
      </c>
      <c r="G14" t="s">
        <v>278</v>
      </c>
      <c r="H14" s="3">
        <v>0</v>
      </c>
      <c r="I14" s="3">
        <v>0</v>
      </c>
      <c r="J14" s="3">
        <v>0</v>
      </c>
      <c r="K14" s="3">
        <v>50.76</v>
      </c>
      <c r="L14" s="3">
        <v>0</v>
      </c>
      <c r="M14" s="3">
        <v>0</v>
      </c>
      <c r="N14" s="3">
        <v>0</v>
      </c>
      <c r="O14" s="3">
        <v>6.5987999999999998</v>
      </c>
      <c r="P14" s="3">
        <v>57.358799999999995</v>
      </c>
      <c r="Q14">
        <v>3</v>
      </c>
    </row>
    <row r="15" spans="1:17" hidden="1" x14ac:dyDescent="0.25">
      <c r="A15" t="s">
        <v>268</v>
      </c>
      <c r="B15" t="s">
        <v>273</v>
      </c>
      <c r="C15" t="s">
        <v>1</v>
      </c>
      <c r="D15" t="s">
        <v>0</v>
      </c>
      <c r="E15">
        <v>32776</v>
      </c>
      <c r="F15" t="s">
        <v>256</v>
      </c>
      <c r="G15" t="s">
        <v>257</v>
      </c>
      <c r="H15" s="3">
        <v>4.6399999999999997</v>
      </c>
      <c r="I15" s="3">
        <v>0</v>
      </c>
      <c r="J15" s="3">
        <v>0</v>
      </c>
      <c r="K15" s="3">
        <v>40.14</v>
      </c>
      <c r="L15" s="3">
        <v>0</v>
      </c>
      <c r="M15" s="3">
        <v>0</v>
      </c>
      <c r="N15" s="3">
        <v>0</v>
      </c>
      <c r="O15" s="3">
        <v>5.2182000000000004</v>
      </c>
      <c r="P15" s="3">
        <v>49.998200000000004</v>
      </c>
      <c r="Q15">
        <v>3</v>
      </c>
    </row>
    <row r="16" spans="1:17" hidden="1" x14ac:dyDescent="0.25">
      <c r="A16" t="s">
        <v>268</v>
      </c>
      <c r="B16" t="s">
        <v>272</v>
      </c>
      <c r="C16" t="s">
        <v>1</v>
      </c>
      <c r="D16" t="s">
        <v>0</v>
      </c>
      <c r="E16">
        <v>1180169</v>
      </c>
      <c r="F16" t="s">
        <v>253</v>
      </c>
      <c r="G16" t="s">
        <v>254</v>
      </c>
      <c r="H16" s="3">
        <v>4.4800000000000004</v>
      </c>
      <c r="I16" s="3">
        <v>0</v>
      </c>
      <c r="J16" s="3">
        <v>0</v>
      </c>
      <c r="K16" s="3">
        <v>38.729999999999997</v>
      </c>
      <c r="L16" s="3">
        <v>0</v>
      </c>
      <c r="M16" s="3">
        <v>0</v>
      </c>
      <c r="N16" s="3">
        <v>0</v>
      </c>
      <c r="O16" s="3">
        <v>5.0348999999999995</v>
      </c>
      <c r="P16" s="3">
        <v>48.244899999999994</v>
      </c>
      <c r="Q16">
        <v>3</v>
      </c>
    </row>
    <row r="17" spans="1:17" hidden="1" x14ac:dyDescent="0.25">
      <c r="A17" t="s">
        <v>268</v>
      </c>
      <c r="B17" t="s">
        <v>269</v>
      </c>
      <c r="C17" t="s">
        <v>1</v>
      </c>
      <c r="D17" t="s">
        <v>0</v>
      </c>
      <c r="E17">
        <v>2230</v>
      </c>
      <c r="F17" t="s">
        <v>270</v>
      </c>
      <c r="G17" t="s">
        <v>271</v>
      </c>
      <c r="H17" s="3">
        <v>0</v>
      </c>
      <c r="I17" s="3">
        <v>0</v>
      </c>
      <c r="J17" s="3">
        <v>0</v>
      </c>
      <c r="K17" s="3">
        <v>5.18</v>
      </c>
      <c r="L17" s="3">
        <v>0</v>
      </c>
      <c r="M17" s="3">
        <v>0</v>
      </c>
      <c r="N17" s="3">
        <v>0</v>
      </c>
      <c r="O17" s="3">
        <v>0.6734</v>
      </c>
      <c r="P17" s="3">
        <v>5.8533999999999997</v>
      </c>
      <c r="Q17">
        <v>3</v>
      </c>
    </row>
    <row r="18" spans="1:17" hidden="1" x14ac:dyDescent="0.25">
      <c r="A18" t="s">
        <v>87</v>
      </c>
      <c r="B18" t="s">
        <v>259</v>
      </c>
      <c r="C18" t="s">
        <v>1</v>
      </c>
      <c r="D18" t="s">
        <v>0</v>
      </c>
      <c r="E18">
        <v>2105598</v>
      </c>
      <c r="F18" t="s">
        <v>253</v>
      </c>
      <c r="G18" t="s">
        <v>254</v>
      </c>
      <c r="H18" s="3">
        <v>4.68</v>
      </c>
      <c r="I18" s="3">
        <v>0</v>
      </c>
      <c r="J18" s="3">
        <v>0</v>
      </c>
      <c r="K18" s="3">
        <v>39.659999999999997</v>
      </c>
      <c r="L18" s="3">
        <v>0</v>
      </c>
      <c r="M18" s="3">
        <v>0</v>
      </c>
      <c r="N18" s="3">
        <v>0</v>
      </c>
      <c r="O18" s="3">
        <v>5.1558000000000002</v>
      </c>
      <c r="P18" s="3">
        <v>49.495799999999996</v>
      </c>
      <c r="Q18">
        <v>3</v>
      </c>
    </row>
    <row r="19" spans="1:17" hidden="1" x14ac:dyDescent="0.25">
      <c r="A19" t="s">
        <v>87</v>
      </c>
      <c r="B19" t="s">
        <v>258</v>
      </c>
      <c r="C19" t="s">
        <v>1</v>
      </c>
      <c r="D19" t="s">
        <v>0</v>
      </c>
      <c r="E19">
        <v>1177510</v>
      </c>
      <c r="F19" t="s">
        <v>253</v>
      </c>
      <c r="G19" t="s">
        <v>254</v>
      </c>
      <c r="H19" s="3">
        <v>4.0500000000000007</v>
      </c>
      <c r="I19" s="3">
        <v>0</v>
      </c>
      <c r="J19" s="3">
        <v>0</v>
      </c>
      <c r="K19" s="3">
        <v>43.52</v>
      </c>
      <c r="L19" s="3">
        <v>0</v>
      </c>
      <c r="M19" s="3">
        <v>0</v>
      </c>
      <c r="N19" s="3">
        <v>0</v>
      </c>
      <c r="O19" s="3">
        <v>5.6576000000000004</v>
      </c>
      <c r="P19" s="3">
        <v>53.22760000000001</v>
      </c>
      <c r="Q19">
        <v>3</v>
      </c>
    </row>
    <row r="20" spans="1:17" hidden="1" x14ac:dyDescent="0.25">
      <c r="A20" t="s">
        <v>87</v>
      </c>
      <c r="B20" t="s">
        <v>255</v>
      </c>
      <c r="C20" t="s">
        <v>1</v>
      </c>
      <c r="D20" t="s">
        <v>0</v>
      </c>
      <c r="E20">
        <v>26665</v>
      </c>
      <c r="F20" t="s">
        <v>256</v>
      </c>
      <c r="G20" t="s">
        <v>257</v>
      </c>
      <c r="H20" s="3">
        <v>2.9</v>
      </c>
      <c r="I20" s="3">
        <v>0</v>
      </c>
      <c r="J20" s="3">
        <v>0</v>
      </c>
      <c r="K20" s="3">
        <v>24.87</v>
      </c>
      <c r="L20" s="3">
        <v>0</v>
      </c>
      <c r="M20" s="3">
        <v>0</v>
      </c>
      <c r="N20" s="3">
        <v>0</v>
      </c>
      <c r="O20" s="3">
        <v>3.2331000000000003</v>
      </c>
      <c r="P20" s="3">
        <v>31.0031</v>
      </c>
      <c r="Q20">
        <v>3</v>
      </c>
    </row>
    <row r="21" spans="1:17" hidden="1" x14ac:dyDescent="0.25">
      <c r="A21" t="s">
        <v>87</v>
      </c>
      <c r="B21" t="s">
        <v>252</v>
      </c>
      <c r="C21" t="s">
        <v>1</v>
      </c>
      <c r="D21" t="s">
        <v>0</v>
      </c>
      <c r="E21">
        <v>3131276</v>
      </c>
      <c r="F21" t="s">
        <v>253</v>
      </c>
      <c r="G21" t="s">
        <v>254</v>
      </c>
      <c r="H21" s="3">
        <v>4.6099999999999994</v>
      </c>
      <c r="I21" s="3">
        <v>0</v>
      </c>
      <c r="J21" s="3">
        <v>0</v>
      </c>
      <c r="K21" s="3">
        <v>39.28</v>
      </c>
      <c r="L21" s="3">
        <v>0</v>
      </c>
      <c r="M21" s="3">
        <v>0</v>
      </c>
      <c r="N21" s="3">
        <v>0</v>
      </c>
      <c r="O21" s="3">
        <v>5.1064000000000007</v>
      </c>
      <c r="P21" s="3">
        <v>48.996400000000001</v>
      </c>
      <c r="Q21">
        <v>3</v>
      </c>
    </row>
    <row r="22" spans="1:17" x14ac:dyDescent="0.25">
      <c r="A22" t="s">
        <v>267</v>
      </c>
      <c r="H22" s="3">
        <f>SUBTOTAL(109,Tabla1[C. EXENTAS])</f>
        <v>8.15</v>
      </c>
      <c r="K22" s="3">
        <f>SUBTOTAL(109,Tabla1[C. GRAVADA])</f>
        <v>72.430000000000007</v>
      </c>
      <c r="O22" s="3">
        <f>SUBTOTAL(109,Tabla1[IVA])</f>
        <v>9.4159000000000006</v>
      </c>
      <c r="P22" s="3">
        <f>SUBTOTAL(109,Tabla1[TOTAL C.])</f>
        <v>89.995900000000006</v>
      </c>
    </row>
    <row r="28" spans="1:17" x14ac:dyDescent="0.25">
      <c r="M28" s="42"/>
    </row>
    <row r="29" spans="1:17" x14ac:dyDescent="0.25">
      <c r="M29" s="42"/>
    </row>
  </sheetData>
  <dataConsolidate/>
  <mergeCells count="1">
    <mergeCell ref="M28:M29"/>
  </mergeCells>
  <conditionalFormatting sqref="E23:E1048576 E1:E21">
    <cfRule type="duplicateValues" dxfId="21" priority="1"/>
    <cfRule type="duplicateValues" dxfId="2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C7" sqref="C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/>
    </row>
    <row r="7" spans="2:4" x14ac:dyDescent="0.25">
      <c r="B7" s="6" t="s">
        <v>27</v>
      </c>
      <c r="D7" s="17"/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/>
    </row>
    <row r="11" spans="2:4" x14ac:dyDescent="0.25">
      <c r="B11" s="7" t="s">
        <v>88</v>
      </c>
      <c r="D11" s="28" t="str">
        <f>IFERROR(VLOOKUP(D10,'base de clientes'!A:B,2,0),"No existe")</f>
        <v>No existe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workbookViewId="0">
      <selection activeCell="A3" sqref="A3:R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3" t="s">
        <v>90</v>
      </c>
      <c r="L2" s="3" t="s">
        <v>89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91</v>
      </c>
      <c r="R2" t="s">
        <v>18</v>
      </c>
    </row>
    <row r="3" spans="1:18" x14ac:dyDescent="0.25">
      <c r="B3" s="1"/>
    </row>
    <row r="4" spans="1:18" ht="15.75" thickBot="1" x14ac:dyDescent="0.3"/>
    <row r="5" spans="1:18" ht="15.75" thickBot="1" x14ac:dyDescent="0.3">
      <c r="A5" s="43" t="s">
        <v>92</v>
      </c>
      <c r="B5" s="44"/>
      <c r="C5" s="44"/>
      <c r="D5" s="44"/>
      <c r="E5" s="44"/>
      <c r="F5" s="44"/>
      <c r="G5" s="44"/>
      <c r="H5" s="44"/>
      <c r="I5" s="44"/>
      <c r="J5" s="45"/>
      <c r="K5" s="4">
        <f>+SUBTOTAL(9,Tabla2[VENTA EXENTA])</f>
        <v>0</v>
      </c>
      <c r="L5" s="4">
        <f>+SUBTOTAL(9,Tabla2[VENTA NO SUJETA])</f>
        <v>0</v>
      </c>
      <c r="M5" s="4">
        <f>+SUBTOTAL(9,Tabla2[V. GRAVADA])</f>
        <v>0</v>
      </c>
      <c r="N5" s="4">
        <f>+SUBTOTAL(9,Tabla2[D.FISCAL])</f>
        <v>0</v>
      </c>
      <c r="O5" s="4">
        <f>+SUBTOTAL(9,Tabla2[V CTA DE 3])</f>
        <v>0</v>
      </c>
      <c r="P5" s="4">
        <f>+SUBTOTAL(9,Tabla2[D. FISCAL A 3])</f>
        <v>0</v>
      </c>
      <c r="Q5" s="4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304</v>
      </c>
    </row>
    <row r="3" spans="2:4" x14ac:dyDescent="0.25">
      <c r="B3" s="6" t="s">
        <v>2</v>
      </c>
      <c r="D3" s="13" t="s">
        <v>311</v>
      </c>
    </row>
    <row r="4" spans="2:4" x14ac:dyDescent="0.25">
      <c r="B4" s="6" t="s">
        <v>3</v>
      </c>
      <c r="D4" s="16" t="s">
        <v>1</v>
      </c>
    </row>
    <row r="5" spans="2:4" x14ac:dyDescent="0.25">
      <c r="B5" s="25" t="s">
        <v>4</v>
      </c>
      <c r="D5" s="16" t="s">
        <v>251</v>
      </c>
    </row>
    <row r="6" spans="2:4" x14ac:dyDescent="0.25">
      <c r="B6" s="7" t="s">
        <v>85</v>
      </c>
      <c r="D6" s="16" t="s">
        <v>261</v>
      </c>
    </row>
    <row r="7" spans="2:4" x14ac:dyDescent="0.25">
      <c r="B7" s="7" t="s">
        <v>84</v>
      </c>
      <c r="D7" s="16" t="s">
        <v>262</v>
      </c>
    </row>
    <row r="8" spans="2:4" x14ac:dyDescent="0.25">
      <c r="B8" s="7" t="s">
        <v>83</v>
      </c>
      <c r="D8" s="18"/>
    </row>
    <row r="9" spans="2:4" x14ac:dyDescent="0.25">
      <c r="B9" s="6" t="s">
        <v>82</v>
      </c>
      <c r="D9" s="19">
        <f>+D8</f>
        <v>0</v>
      </c>
    </row>
    <row r="10" spans="2:4" x14ac:dyDescent="0.25">
      <c r="B10" s="6" t="s">
        <v>83</v>
      </c>
      <c r="D10" s="27">
        <f>+D9</f>
        <v>0</v>
      </c>
    </row>
    <row r="11" spans="2:4" x14ac:dyDescent="0.25">
      <c r="B11" s="6" t="s">
        <v>82</v>
      </c>
      <c r="D11" s="22">
        <f>+D10</f>
        <v>0</v>
      </c>
    </row>
    <row r="12" spans="2:4" x14ac:dyDescent="0.25">
      <c r="B12" s="6" t="s">
        <v>81</v>
      </c>
      <c r="D12" s="22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5"/>
  <sheetViews>
    <sheetView tabSelected="1" workbookViewId="0">
      <selection activeCell="H25" sqref="H25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hidden="1" x14ac:dyDescent="0.25">
      <c r="A3" t="s">
        <v>304</v>
      </c>
      <c r="B3" t="s">
        <v>311</v>
      </c>
      <c r="C3" t="s">
        <v>1</v>
      </c>
      <c r="D3" t="s">
        <v>251</v>
      </c>
      <c r="E3" t="s">
        <v>261</v>
      </c>
      <c r="F3" t="s">
        <v>262</v>
      </c>
      <c r="G3">
        <v>914</v>
      </c>
      <c r="H3">
        <v>914</v>
      </c>
      <c r="I3">
        <v>914</v>
      </c>
      <c r="J3">
        <v>914</v>
      </c>
      <c r="K3">
        <v>0</v>
      </c>
      <c r="L3" s="3">
        <v>0</v>
      </c>
      <c r="M3" s="3">
        <v>0</v>
      </c>
      <c r="N3" s="3">
        <v>0</v>
      </c>
      <c r="O3" s="3">
        <v>60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60</v>
      </c>
      <c r="V3" t="s">
        <v>71</v>
      </c>
    </row>
    <row r="4" spans="1:22" hidden="1" x14ac:dyDescent="0.25">
      <c r="A4" t="s">
        <v>304</v>
      </c>
      <c r="B4" t="s">
        <v>308</v>
      </c>
      <c r="C4" t="s">
        <v>1</v>
      </c>
      <c r="D4" t="s">
        <v>251</v>
      </c>
      <c r="E4" t="s">
        <v>261</v>
      </c>
      <c r="F4" t="s">
        <v>262</v>
      </c>
      <c r="G4">
        <v>913</v>
      </c>
      <c r="H4">
        <v>913</v>
      </c>
      <c r="I4">
        <v>913</v>
      </c>
      <c r="J4">
        <v>913</v>
      </c>
      <c r="K4">
        <v>0</v>
      </c>
      <c r="L4" s="3">
        <v>0</v>
      </c>
      <c r="M4" s="3">
        <v>0</v>
      </c>
      <c r="N4" s="3">
        <v>0</v>
      </c>
      <c r="O4" s="3">
        <v>185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185</v>
      </c>
      <c r="V4" t="s">
        <v>71</v>
      </c>
    </row>
    <row r="5" spans="1:22" hidden="1" x14ac:dyDescent="0.25">
      <c r="A5" t="s">
        <v>304</v>
      </c>
      <c r="B5" t="s">
        <v>310</v>
      </c>
      <c r="C5" t="s">
        <v>1</v>
      </c>
      <c r="D5" t="s">
        <v>251</v>
      </c>
      <c r="E5" t="s">
        <v>261</v>
      </c>
      <c r="F5" t="s">
        <v>262</v>
      </c>
      <c r="G5">
        <v>912</v>
      </c>
      <c r="H5">
        <v>912</v>
      </c>
      <c r="I5">
        <v>912</v>
      </c>
      <c r="J5">
        <v>912</v>
      </c>
      <c r="K5">
        <v>0</v>
      </c>
      <c r="L5" s="3">
        <v>0</v>
      </c>
      <c r="M5" s="3">
        <v>0</v>
      </c>
      <c r="N5" s="3">
        <v>0</v>
      </c>
      <c r="O5" s="3">
        <v>152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152</v>
      </c>
      <c r="V5" t="s">
        <v>71</v>
      </c>
    </row>
    <row r="6" spans="1:22" hidden="1" x14ac:dyDescent="0.25">
      <c r="A6" t="s">
        <v>304</v>
      </c>
      <c r="B6" t="s">
        <v>309</v>
      </c>
      <c r="C6" t="s">
        <v>1</v>
      </c>
      <c r="D6" t="s">
        <v>251</v>
      </c>
      <c r="E6" t="s">
        <v>261</v>
      </c>
      <c r="F6" t="s">
        <v>262</v>
      </c>
      <c r="G6">
        <v>911</v>
      </c>
      <c r="H6">
        <v>911</v>
      </c>
      <c r="I6">
        <v>911</v>
      </c>
      <c r="J6">
        <v>911</v>
      </c>
      <c r="K6">
        <v>0</v>
      </c>
      <c r="L6" s="3">
        <v>0</v>
      </c>
      <c r="M6" s="3">
        <v>0</v>
      </c>
      <c r="N6" s="3">
        <v>0</v>
      </c>
      <c r="O6" s="3">
        <v>198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198</v>
      </c>
      <c r="V6" t="s">
        <v>71</v>
      </c>
    </row>
    <row r="7" spans="1:22" x14ac:dyDescent="0.25">
      <c r="A7" t="s">
        <v>295</v>
      </c>
      <c r="B7" t="s">
        <v>303</v>
      </c>
      <c r="C7" t="s">
        <v>1</v>
      </c>
      <c r="D7" t="s">
        <v>251</v>
      </c>
      <c r="E7" t="s">
        <v>261</v>
      </c>
      <c r="F7" t="s">
        <v>262</v>
      </c>
      <c r="G7">
        <v>910</v>
      </c>
      <c r="H7">
        <v>910</v>
      </c>
      <c r="I7">
        <v>910</v>
      </c>
      <c r="J7">
        <v>910</v>
      </c>
      <c r="K7">
        <v>0</v>
      </c>
      <c r="L7" s="3">
        <v>0</v>
      </c>
      <c r="M7" s="3">
        <v>0</v>
      </c>
      <c r="N7" s="3">
        <v>0</v>
      </c>
      <c r="O7" s="3">
        <v>130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130</v>
      </c>
      <c r="V7" t="s">
        <v>71</v>
      </c>
    </row>
    <row r="8" spans="1:22" x14ac:dyDescent="0.25">
      <c r="A8" t="s">
        <v>295</v>
      </c>
      <c r="B8" t="s">
        <v>302</v>
      </c>
      <c r="C8" t="s">
        <v>1</v>
      </c>
      <c r="D8" t="s">
        <v>251</v>
      </c>
      <c r="E8" t="s">
        <v>261</v>
      </c>
      <c r="F8" t="s">
        <v>262</v>
      </c>
      <c r="G8">
        <v>909</v>
      </c>
      <c r="H8">
        <v>909</v>
      </c>
      <c r="I8">
        <v>909</v>
      </c>
      <c r="J8">
        <v>909</v>
      </c>
      <c r="K8">
        <v>0</v>
      </c>
      <c r="L8" s="3">
        <v>0</v>
      </c>
      <c r="M8" s="3">
        <v>0</v>
      </c>
      <c r="N8" s="3">
        <v>0</v>
      </c>
      <c r="O8" s="3">
        <v>165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165</v>
      </c>
      <c r="V8" t="s">
        <v>71</v>
      </c>
    </row>
    <row r="9" spans="1:22" x14ac:dyDescent="0.25">
      <c r="A9" t="s">
        <v>295</v>
      </c>
      <c r="B9" t="s">
        <v>301</v>
      </c>
      <c r="C9" t="s">
        <v>1</v>
      </c>
      <c r="D9" t="s">
        <v>251</v>
      </c>
      <c r="E9" t="s">
        <v>261</v>
      </c>
      <c r="F9" t="s">
        <v>262</v>
      </c>
      <c r="G9">
        <v>908</v>
      </c>
      <c r="H9">
        <v>908</v>
      </c>
      <c r="I9">
        <v>908</v>
      </c>
      <c r="J9">
        <v>908</v>
      </c>
      <c r="K9">
        <v>0</v>
      </c>
      <c r="L9" s="3">
        <v>0</v>
      </c>
      <c r="M9" s="3">
        <v>0</v>
      </c>
      <c r="N9" s="3">
        <v>0</v>
      </c>
      <c r="O9" s="3">
        <v>180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180</v>
      </c>
      <c r="V9" t="s">
        <v>71</v>
      </c>
    </row>
    <row r="10" spans="1:22" x14ac:dyDescent="0.25">
      <c r="A10" t="s">
        <v>295</v>
      </c>
      <c r="B10" t="s">
        <v>300</v>
      </c>
      <c r="C10" t="s">
        <v>1</v>
      </c>
      <c r="D10" t="s">
        <v>251</v>
      </c>
      <c r="E10" t="s">
        <v>261</v>
      </c>
      <c r="F10" t="s">
        <v>262</v>
      </c>
      <c r="G10">
        <v>907</v>
      </c>
      <c r="H10">
        <v>907</v>
      </c>
      <c r="I10">
        <v>907</v>
      </c>
      <c r="J10">
        <v>907</v>
      </c>
      <c r="K10">
        <v>0</v>
      </c>
      <c r="L10" s="3">
        <v>0</v>
      </c>
      <c r="M10" s="3">
        <v>0</v>
      </c>
      <c r="N10" s="3">
        <v>0</v>
      </c>
      <c r="O10" s="3">
        <v>120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120</v>
      </c>
      <c r="V10" t="s">
        <v>71</v>
      </c>
    </row>
    <row r="11" spans="1:22" hidden="1" x14ac:dyDescent="0.25">
      <c r="A11" t="s">
        <v>276</v>
      </c>
      <c r="B11" t="s">
        <v>285</v>
      </c>
      <c r="C11" t="s">
        <v>1</v>
      </c>
      <c r="D11" t="s">
        <v>251</v>
      </c>
      <c r="E11" t="s">
        <v>261</v>
      </c>
      <c r="F11" t="s">
        <v>262</v>
      </c>
      <c r="G11">
        <v>906</v>
      </c>
      <c r="H11">
        <v>906</v>
      </c>
      <c r="I11">
        <v>906</v>
      </c>
      <c r="J11">
        <v>906</v>
      </c>
      <c r="L11" s="3">
        <v>0</v>
      </c>
      <c r="M11" s="3">
        <v>0</v>
      </c>
      <c r="N11" s="3">
        <v>0</v>
      </c>
      <c r="O11" s="3">
        <v>55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55</v>
      </c>
      <c r="V11" t="s">
        <v>71</v>
      </c>
    </row>
    <row r="12" spans="1:22" hidden="1" x14ac:dyDescent="0.25">
      <c r="A12" t="s">
        <v>276</v>
      </c>
      <c r="B12" t="s">
        <v>282</v>
      </c>
      <c r="C12" t="s">
        <v>1</v>
      </c>
      <c r="D12" t="s">
        <v>251</v>
      </c>
      <c r="E12" t="s">
        <v>261</v>
      </c>
      <c r="F12" t="s">
        <v>262</v>
      </c>
      <c r="G12">
        <v>905</v>
      </c>
      <c r="H12">
        <v>905</v>
      </c>
      <c r="I12">
        <v>905</v>
      </c>
      <c r="J12">
        <v>905</v>
      </c>
      <c r="L12" s="3">
        <v>0</v>
      </c>
      <c r="M12" s="3">
        <v>0</v>
      </c>
      <c r="N12" s="3">
        <v>0</v>
      </c>
      <c r="O12" s="3">
        <v>180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180</v>
      </c>
      <c r="V12" t="s">
        <v>71</v>
      </c>
    </row>
    <row r="13" spans="1:22" hidden="1" x14ac:dyDescent="0.25">
      <c r="A13" t="s">
        <v>276</v>
      </c>
      <c r="B13" t="s">
        <v>292</v>
      </c>
      <c r="C13" t="s">
        <v>1</v>
      </c>
      <c r="D13" t="s">
        <v>251</v>
      </c>
      <c r="E13" t="s">
        <v>261</v>
      </c>
      <c r="F13" t="s">
        <v>262</v>
      </c>
      <c r="G13">
        <v>904</v>
      </c>
      <c r="H13">
        <v>904</v>
      </c>
      <c r="I13">
        <v>904</v>
      </c>
      <c r="J13">
        <v>904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t="s">
        <v>71</v>
      </c>
    </row>
    <row r="14" spans="1:22" hidden="1" x14ac:dyDescent="0.25">
      <c r="A14" t="s">
        <v>276</v>
      </c>
      <c r="B14" t="s">
        <v>292</v>
      </c>
      <c r="C14" t="s">
        <v>1</v>
      </c>
      <c r="D14" t="s">
        <v>251</v>
      </c>
      <c r="E14" t="s">
        <v>261</v>
      </c>
      <c r="F14" t="s">
        <v>262</v>
      </c>
      <c r="G14">
        <v>903</v>
      </c>
      <c r="H14">
        <v>903</v>
      </c>
      <c r="I14">
        <v>903</v>
      </c>
      <c r="J14">
        <v>903</v>
      </c>
      <c r="L14" s="3">
        <v>0</v>
      </c>
      <c r="M14" s="3">
        <v>0</v>
      </c>
      <c r="N14" s="3">
        <v>0</v>
      </c>
      <c r="O14" s="3">
        <v>130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130</v>
      </c>
      <c r="V14" t="s">
        <v>71</v>
      </c>
    </row>
    <row r="15" spans="1:22" hidden="1" x14ac:dyDescent="0.25">
      <c r="A15" t="s">
        <v>276</v>
      </c>
      <c r="B15" t="s">
        <v>291</v>
      </c>
      <c r="C15" t="s">
        <v>1</v>
      </c>
      <c r="D15" t="s">
        <v>251</v>
      </c>
      <c r="E15" t="s">
        <v>261</v>
      </c>
      <c r="F15" t="s">
        <v>262</v>
      </c>
      <c r="G15">
        <v>902</v>
      </c>
      <c r="H15">
        <v>902</v>
      </c>
      <c r="I15">
        <v>902</v>
      </c>
      <c r="J15">
        <v>902</v>
      </c>
      <c r="L15" s="3">
        <v>0</v>
      </c>
      <c r="M15" s="3">
        <v>0</v>
      </c>
      <c r="N15" s="3">
        <v>0</v>
      </c>
      <c r="O15" s="3">
        <v>110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110</v>
      </c>
      <c r="V15" t="s">
        <v>71</v>
      </c>
    </row>
    <row r="16" spans="1:22" hidden="1" x14ac:dyDescent="0.25">
      <c r="A16" t="s">
        <v>276</v>
      </c>
      <c r="B16" s="1" t="s">
        <v>293</v>
      </c>
      <c r="C16" t="s">
        <v>1</v>
      </c>
      <c r="D16" t="s">
        <v>251</v>
      </c>
      <c r="E16" t="s">
        <v>261</v>
      </c>
      <c r="F16" t="s">
        <v>262</v>
      </c>
      <c r="G16">
        <v>901</v>
      </c>
      <c r="H16">
        <v>901</v>
      </c>
      <c r="I16">
        <v>901</v>
      </c>
      <c r="J16">
        <v>901</v>
      </c>
      <c r="L16" s="3">
        <v>0</v>
      </c>
      <c r="M16" s="3">
        <v>0</v>
      </c>
      <c r="N16" s="3">
        <v>0</v>
      </c>
      <c r="O16" s="3">
        <v>420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420</v>
      </c>
      <c r="V16" t="s">
        <v>71</v>
      </c>
    </row>
    <row r="17" spans="1:22" hidden="1" x14ac:dyDescent="0.25">
      <c r="A17" t="s">
        <v>268</v>
      </c>
      <c r="B17" t="s">
        <v>273</v>
      </c>
      <c r="C17" t="s">
        <v>1</v>
      </c>
      <c r="D17" t="s">
        <v>251</v>
      </c>
      <c r="E17" t="s">
        <v>261</v>
      </c>
      <c r="F17" t="s">
        <v>262</v>
      </c>
      <c r="G17">
        <v>900</v>
      </c>
      <c r="H17">
        <v>900</v>
      </c>
      <c r="I17">
        <v>900</v>
      </c>
      <c r="J17">
        <v>900</v>
      </c>
      <c r="L17" s="3">
        <v>0</v>
      </c>
      <c r="M17" s="3">
        <v>0</v>
      </c>
      <c r="N17" s="3">
        <v>0</v>
      </c>
      <c r="O17" s="3">
        <v>300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</v>
      </c>
      <c r="V17" t="s">
        <v>71</v>
      </c>
    </row>
    <row r="18" spans="1:22" hidden="1" x14ac:dyDescent="0.25">
      <c r="A18" t="s">
        <v>268</v>
      </c>
      <c r="B18" t="s">
        <v>275</v>
      </c>
      <c r="C18" t="s">
        <v>1</v>
      </c>
      <c r="D18" t="s">
        <v>251</v>
      </c>
      <c r="E18" t="s">
        <v>261</v>
      </c>
      <c r="F18" t="s">
        <v>262</v>
      </c>
      <c r="G18">
        <v>899</v>
      </c>
      <c r="H18">
        <v>899</v>
      </c>
      <c r="I18">
        <v>899</v>
      </c>
      <c r="J18">
        <v>899</v>
      </c>
      <c r="L18" s="3">
        <v>0</v>
      </c>
      <c r="M18" s="3">
        <v>0</v>
      </c>
      <c r="N18" s="3">
        <v>0</v>
      </c>
      <c r="O18" s="3">
        <v>180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180</v>
      </c>
      <c r="V18" t="s">
        <v>71</v>
      </c>
    </row>
    <row r="19" spans="1:22" hidden="1" x14ac:dyDescent="0.25">
      <c r="A19" t="s">
        <v>268</v>
      </c>
      <c r="B19" t="s">
        <v>274</v>
      </c>
      <c r="C19" t="s">
        <v>1</v>
      </c>
      <c r="D19" t="s">
        <v>251</v>
      </c>
      <c r="E19" t="s">
        <v>261</v>
      </c>
      <c r="F19" t="s">
        <v>262</v>
      </c>
      <c r="G19">
        <v>898</v>
      </c>
      <c r="H19">
        <v>898</v>
      </c>
      <c r="I19">
        <v>898</v>
      </c>
      <c r="J19">
        <v>898</v>
      </c>
      <c r="L19" s="3">
        <v>0</v>
      </c>
      <c r="M19" s="3">
        <v>0</v>
      </c>
      <c r="N19" s="3">
        <v>0</v>
      </c>
      <c r="O19" s="3">
        <v>165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165</v>
      </c>
      <c r="V19" t="s">
        <v>71</v>
      </c>
    </row>
    <row r="20" spans="1:22" hidden="1" x14ac:dyDescent="0.25">
      <c r="A20" t="s">
        <v>87</v>
      </c>
      <c r="B20" t="s">
        <v>266</v>
      </c>
      <c r="C20" t="s">
        <v>1</v>
      </c>
      <c r="D20" t="s">
        <v>251</v>
      </c>
      <c r="E20" t="s">
        <v>261</v>
      </c>
      <c r="F20" t="s">
        <v>262</v>
      </c>
      <c r="G20">
        <v>897</v>
      </c>
      <c r="H20">
        <v>897</v>
      </c>
      <c r="I20">
        <v>897</v>
      </c>
      <c r="J20">
        <v>897</v>
      </c>
      <c r="L20" s="3">
        <v>0</v>
      </c>
      <c r="M20" s="3">
        <v>0</v>
      </c>
      <c r="N20" s="3">
        <v>0</v>
      </c>
      <c r="O20" s="3">
        <v>185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185</v>
      </c>
      <c r="V20" t="s">
        <v>71</v>
      </c>
    </row>
    <row r="21" spans="1:22" hidden="1" x14ac:dyDescent="0.25">
      <c r="A21" t="s">
        <v>87</v>
      </c>
      <c r="B21" t="s">
        <v>265</v>
      </c>
      <c r="C21" t="s">
        <v>1</v>
      </c>
      <c r="D21" t="s">
        <v>251</v>
      </c>
      <c r="E21" t="s">
        <v>261</v>
      </c>
      <c r="F21" t="s">
        <v>262</v>
      </c>
      <c r="G21">
        <v>896</v>
      </c>
      <c r="H21">
        <v>896</v>
      </c>
      <c r="I21">
        <v>896</v>
      </c>
      <c r="J21">
        <v>896</v>
      </c>
      <c r="L21" s="3">
        <v>0</v>
      </c>
      <c r="M21" s="3">
        <v>0</v>
      </c>
      <c r="N21" s="3">
        <v>0</v>
      </c>
      <c r="O21" s="3">
        <v>60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60</v>
      </c>
      <c r="V21" t="s">
        <v>71</v>
      </c>
    </row>
    <row r="22" spans="1:22" hidden="1" x14ac:dyDescent="0.25">
      <c r="A22" t="s">
        <v>87</v>
      </c>
      <c r="B22" t="s">
        <v>264</v>
      </c>
      <c r="C22" t="s">
        <v>1</v>
      </c>
      <c r="D22" t="s">
        <v>251</v>
      </c>
      <c r="E22" t="s">
        <v>261</v>
      </c>
      <c r="F22" t="s">
        <v>262</v>
      </c>
      <c r="G22">
        <v>895</v>
      </c>
      <c r="H22">
        <v>895</v>
      </c>
      <c r="I22">
        <v>895</v>
      </c>
      <c r="J22">
        <v>895</v>
      </c>
      <c r="L22" s="3">
        <v>0</v>
      </c>
      <c r="M22" s="3">
        <v>0</v>
      </c>
      <c r="N22" s="3">
        <v>0</v>
      </c>
      <c r="O22" s="3">
        <v>190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190</v>
      </c>
      <c r="V22" t="s">
        <v>71</v>
      </c>
    </row>
    <row r="23" spans="1:22" hidden="1" x14ac:dyDescent="0.25">
      <c r="A23" t="s">
        <v>87</v>
      </c>
      <c r="B23" t="s">
        <v>263</v>
      </c>
      <c r="C23" t="s">
        <v>1</v>
      </c>
      <c r="D23" t="s">
        <v>251</v>
      </c>
      <c r="E23" t="s">
        <v>261</v>
      </c>
      <c r="F23" t="s">
        <v>262</v>
      </c>
      <c r="G23">
        <v>894</v>
      </c>
      <c r="H23">
        <v>894</v>
      </c>
      <c r="I23">
        <v>894</v>
      </c>
      <c r="J23">
        <v>894</v>
      </c>
      <c r="L23" s="3">
        <v>0</v>
      </c>
      <c r="M23" s="3">
        <v>0</v>
      </c>
      <c r="N23" s="3">
        <v>0</v>
      </c>
      <c r="O23" s="3">
        <v>175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175</v>
      </c>
      <c r="V23" t="s">
        <v>71</v>
      </c>
    </row>
    <row r="24" spans="1:22" hidden="1" x14ac:dyDescent="0.25">
      <c r="A24" t="s">
        <v>87</v>
      </c>
      <c r="B24" t="s">
        <v>260</v>
      </c>
      <c r="C24" t="s">
        <v>1</v>
      </c>
      <c r="D24" t="s">
        <v>251</v>
      </c>
      <c r="E24" t="s">
        <v>261</v>
      </c>
      <c r="F24" t="s">
        <v>262</v>
      </c>
      <c r="G24">
        <v>893</v>
      </c>
      <c r="H24">
        <v>893</v>
      </c>
      <c r="I24">
        <v>893</v>
      </c>
      <c r="J24">
        <v>893</v>
      </c>
      <c r="L24" s="3">
        <v>0</v>
      </c>
      <c r="M24" s="3">
        <v>0</v>
      </c>
      <c r="N24" s="3">
        <v>0</v>
      </c>
      <c r="O24" s="3">
        <v>74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74</v>
      </c>
      <c r="V24" t="s">
        <v>71</v>
      </c>
    </row>
    <row r="25" spans="1:22" x14ac:dyDescent="0.25">
      <c r="A25" t="s">
        <v>267</v>
      </c>
      <c r="L25" s="2"/>
      <c r="M25" s="2"/>
      <c r="N25" s="2"/>
      <c r="O25" s="32">
        <f>SUBTOTAL(109,Tabla3[V GRAVADAS])</f>
        <v>595</v>
      </c>
      <c r="P25" s="2"/>
      <c r="Q25" s="2"/>
      <c r="R25" s="2"/>
      <c r="S25" s="2"/>
      <c r="T25" s="2"/>
      <c r="U25" s="32">
        <f>SUBTOTAL(109,Tabla3[TOTAL VENTA])</f>
        <v>595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9"/>
  <sheetViews>
    <sheetView topLeftCell="A82" workbookViewId="0">
      <selection activeCell="A98" sqref="A9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0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1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17"/>
  <sheetViews>
    <sheetView workbookViewId="0">
      <selection activeCell="L13" sqref="L13"/>
    </sheetView>
  </sheetViews>
  <sheetFormatPr baseColWidth="10" defaultRowHeight="15" x14ac:dyDescent="0.25"/>
  <sheetData>
    <row r="1" spans="1:16" x14ac:dyDescent="0.25">
      <c r="A1" s="33" t="s">
        <v>286</v>
      </c>
      <c r="B1" s="34">
        <v>22</v>
      </c>
      <c r="C1" s="34">
        <v>9</v>
      </c>
      <c r="D1" s="35">
        <f>+B1*C1</f>
        <v>198</v>
      </c>
      <c r="F1" s="33" t="s">
        <v>286</v>
      </c>
      <c r="G1" s="34">
        <v>22</v>
      </c>
      <c r="H1" s="34">
        <v>1</v>
      </c>
      <c r="I1" s="35">
        <f>+G1*H1</f>
        <v>22</v>
      </c>
      <c r="K1" s="33" t="s">
        <v>286</v>
      </c>
      <c r="L1" s="34">
        <v>22</v>
      </c>
      <c r="M1" s="34"/>
      <c r="N1" s="35">
        <f>+L1*M1</f>
        <v>0</v>
      </c>
    </row>
    <row r="2" spans="1:16" x14ac:dyDescent="0.25">
      <c r="A2" s="36" t="s">
        <v>287</v>
      </c>
      <c r="B2" s="37">
        <v>65</v>
      </c>
      <c r="C2" s="37"/>
      <c r="D2" s="38">
        <f t="shared" ref="D2:D5" si="0">+B2*C2</f>
        <v>0</v>
      </c>
      <c r="F2" s="36" t="s">
        <v>287</v>
      </c>
      <c r="G2" s="37">
        <v>65</v>
      </c>
      <c r="H2" s="37">
        <v>2</v>
      </c>
      <c r="I2" s="38">
        <f t="shared" ref="I2:I5" si="1">+G2*H2</f>
        <v>130</v>
      </c>
      <c r="K2" s="36" t="s">
        <v>287</v>
      </c>
      <c r="L2" s="37">
        <v>65</v>
      </c>
      <c r="M2" s="37">
        <v>1</v>
      </c>
      <c r="N2" s="38">
        <f t="shared" ref="N2:N5" si="2">+L2*M2</f>
        <v>65</v>
      </c>
    </row>
    <row r="3" spans="1:16" x14ac:dyDescent="0.25">
      <c r="A3" s="36" t="s">
        <v>288</v>
      </c>
      <c r="B3" s="37">
        <v>60</v>
      </c>
      <c r="C3" s="37"/>
      <c r="D3" s="38">
        <f t="shared" si="0"/>
        <v>0</v>
      </c>
      <c r="F3" s="36" t="s">
        <v>288</v>
      </c>
      <c r="G3" s="37">
        <v>60</v>
      </c>
      <c r="H3" s="37"/>
      <c r="I3" s="38">
        <f t="shared" si="1"/>
        <v>0</v>
      </c>
      <c r="K3" s="36" t="s">
        <v>288</v>
      </c>
      <c r="L3" s="37">
        <v>60</v>
      </c>
      <c r="M3" s="37">
        <v>2</v>
      </c>
      <c r="N3" s="38">
        <f t="shared" si="2"/>
        <v>120</v>
      </c>
    </row>
    <row r="4" spans="1:16" x14ac:dyDescent="0.25">
      <c r="A4" s="36" t="s">
        <v>289</v>
      </c>
      <c r="B4" s="37">
        <v>20</v>
      </c>
      <c r="C4" s="37"/>
      <c r="D4" s="38">
        <f t="shared" si="0"/>
        <v>0</v>
      </c>
      <c r="F4" s="36" t="s">
        <v>289</v>
      </c>
      <c r="G4" s="37">
        <v>20</v>
      </c>
      <c r="H4" s="37"/>
      <c r="I4" s="38">
        <f t="shared" si="1"/>
        <v>0</v>
      </c>
      <c r="K4" s="36" t="s">
        <v>289</v>
      </c>
      <c r="L4" s="37">
        <v>20</v>
      </c>
      <c r="M4" s="37"/>
      <c r="N4" s="38">
        <f t="shared" si="2"/>
        <v>0</v>
      </c>
    </row>
    <row r="5" spans="1:16" x14ac:dyDescent="0.25">
      <c r="A5" s="36" t="s">
        <v>290</v>
      </c>
      <c r="B5" s="37">
        <v>5</v>
      </c>
      <c r="C5" s="37"/>
      <c r="D5" s="38">
        <f t="shared" si="0"/>
        <v>0</v>
      </c>
      <c r="F5" s="36" t="s">
        <v>290</v>
      </c>
      <c r="G5" s="37">
        <v>5</v>
      </c>
      <c r="H5" s="37"/>
      <c r="I5" s="38">
        <f t="shared" si="1"/>
        <v>0</v>
      </c>
      <c r="K5" s="36" t="s">
        <v>290</v>
      </c>
      <c r="L5" s="37">
        <v>5</v>
      </c>
      <c r="M5" s="37"/>
      <c r="N5" s="38">
        <f t="shared" si="2"/>
        <v>0</v>
      </c>
    </row>
    <row r="6" spans="1:16" x14ac:dyDescent="0.25">
      <c r="A6" s="36"/>
      <c r="B6" s="37"/>
      <c r="C6" s="37"/>
      <c r="D6" s="38"/>
      <c r="F6" s="36"/>
      <c r="G6" s="37"/>
      <c r="H6" s="37"/>
      <c r="I6" s="38"/>
      <c r="K6" s="36"/>
      <c r="L6" s="37"/>
      <c r="M6" s="37"/>
      <c r="N6" s="38"/>
    </row>
    <row r="7" spans="1:16" ht="15.75" thickBot="1" x14ac:dyDescent="0.3">
      <c r="A7" s="39"/>
      <c r="B7" s="40"/>
      <c r="C7" s="40"/>
      <c r="D7" s="41">
        <f>SUM(D1:D6)</f>
        <v>198</v>
      </c>
      <c r="F7" s="39"/>
      <c r="G7" s="40"/>
      <c r="H7" s="40"/>
      <c r="I7" s="41">
        <f>SUM(I1:I6)</f>
        <v>152</v>
      </c>
      <c r="K7" s="39"/>
      <c r="L7" s="40"/>
      <c r="M7" s="40"/>
      <c r="N7" s="41">
        <f>SUM(N1:N6)</f>
        <v>185</v>
      </c>
    </row>
    <row r="10" spans="1:16" ht="15.75" thickBot="1" x14ac:dyDescent="0.3"/>
    <row r="11" spans="1:16" x14ac:dyDescent="0.25">
      <c r="F11" s="33" t="s">
        <v>286</v>
      </c>
      <c r="G11" s="34">
        <v>22</v>
      </c>
      <c r="H11" s="34"/>
      <c r="I11" s="35">
        <f>+G11*H11</f>
        <v>0</v>
      </c>
      <c r="M11">
        <f>+N7+I7+I17+D7</f>
        <v>595</v>
      </c>
      <c r="N11" s="3">
        <f>+M11/1.13</f>
        <v>526.54867256637169</v>
      </c>
    </row>
    <row r="12" spans="1:16" x14ac:dyDescent="0.25">
      <c r="F12" s="36" t="s">
        <v>287</v>
      </c>
      <c r="G12" s="37">
        <v>65</v>
      </c>
      <c r="H12" s="37"/>
      <c r="I12" s="38">
        <f t="shared" ref="I12:I15" si="3">+G12*H12</f>
        <v>0</v>
      </c>
      <c r="N12" s="3">
        <f>+N11*0.13</f>
        <v>68.451327433628322</v>
      </c>
      <c r="O12">
        <v>9.42</v>
      </c>
      <c r="P12" s="32">
        <f>+N12-O12</f>
        <v>59.03132743362832</v>
      </c>
    </row>
    <row r="13" spans="1:16" x14ac:dyDescent="0.25">
      <c r="F13" s="36" t="s">
        <v>288</v>
      </c>
      <c r="G13" s="37">
        <v>60</v>
      </c>
      <c r="H13" s="37"/>
      <c r="I13" s="38">
        <f t="shared" si="3"/>
        <v>0</v>
      </c>
    </row>
    <row r="14" spans="1:16" x14ac:dyDescent="0.25">
      <c r="F14" s="36" t="s">
        <v>289</v>
      </c>
      <c r="G14" s="37">
        <v>20</v>
      </c>
      <c r="H14" s="37">
        <v>3</v>
      </c>
      <c r="I14" s="38">
        <f t="shared" si="3"/>
        <v>60</v>
      </c>
    </row>
    <row r="15" spans="1:16" x14ac:dyDescent="0.25">
      <c r="F15" s="36" t="s">
        <v>290</v>
      </c>
      <c r="G15" s="37">
        <v>5</v>
      </c>
      <c r="H15" s="37"/>
      <c r="I15" s="38">
        <f t="shared" si="3"/>
        <v>0</v>
      </c>
    </row>
    <row r="16" spans="1:16" x14ac:dyDescent="0.25">
      <c r="F16" s="36"/>
      <c r="G16" s="37"/>
      <c r="H16" s="37"/>
      <c r="I16" s="38"/>
    </row>
    <row r="17" spans="6:9" ht="15.75" thickBot="1" x14ac:dyDescent="0.3">
      <c r="F17" s="39"/>
      <c r="G17" s="40"/>
      <c r="H17" s="40"/>
      <c r="I17" s="41">
        <f>SUM(I11:I16)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VENTAS FAC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2022-05-03T01:01:31Z</dcterms:modified>
</cp:coreProperties>
</file>