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UAN ASUNCION\2024\"/>
    </mc:Choice>
  </mc:AlternateContent>
  <xr:revisionPtr revIDLastSave="0" documentId="13_ncr:1_{5CD3A6F8-F871-4635-A21F-1CB27E13E634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5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7" i="7" l="1"/>
  <c r="J3" i="13" l="1"/>
  <c r="H3" i="13"/>
  <c r="M30" i="10" l="1"/>
  <c r="N30" i="10"/>
  <c r="O30" i="10"/>
  <c r="O31" i="10" s="1"/>
  <c r="O32" i="10" s="1"/>
  <c r="P30" i="10"/>
  <c r="Q30" i="10"/>
  <c r="R30" i="10"/>
  <c r="S30" i="10"/>
  <c r="T30" i="10"/>
  <c r="U30" i="10"/>
  <c r="L30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17" i="7" l="1"/>
  <c r="K17" i="7"/>
  <c r="L17" i="7"/>
  <c r="M17" i="7"/>
  <c r="N17" i="7"/>
  <c r="O17" i="7"/>
  <c r="P17" i="7"/>
  <c r="I17" i="7"/>
  <c r="H17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<sst xmlns="http://schemas.openxmlformats.org/spreadsheetml/2006/main" count="26398" uniqueCount="9380">
  <si>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</si>
  <si>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</si>
  <si>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</si>
  <si>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</si>
  <si>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</si>
  <si>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</si>
  <si>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</si>
  <si>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</si>
  <si>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</si>
  <si>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</si>
  <si>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</si>
  <si>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</si>
  <si>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</si>
  <si>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</si>
  <si>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</si>
  <si>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</si>
  <si>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</si>
  <si>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</si>
  <si>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</si>
  <si>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</si>
  <si>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</si>
  <si>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</si>
  <si>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</si>
  <si>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</si>
  <si>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</si>
  <si>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</si>
  <si>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</si>
  <si>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</si>
  <si>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</si>
  <si>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</si>
  <si>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</si>
  <si>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</si>
  <si>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</si>
  <si>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</si>
  <si>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</si>
  <si>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</si>
  <si>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</si>
  <si>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</si>
  <si>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</si>
  <si>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</si>
  <si>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</si>
  <si>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</si>
  <si>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</si>
  <si>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</si>
  <si>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</si>
  <si>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</si>
  <si>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</si>
  <si>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</si>
  <si>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</si>
  <si>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</si>
  <si>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</si>
  <si>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</si>
  <si>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</si>
  <si>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</si>
  <si>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</si>
  <si>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</si>
  <si>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</si>
  <si>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</si>
  <si>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</si>
  <si>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</si>
  <si>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</si>
  <si>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</si>
  <si>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</si>
  <si>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</si>
  <si>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</si>
  <si>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</si>
  <si>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</si>
  <si>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</si>
  <si>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</si>
  <si>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</si>
  <si>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</si>
  <si>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</si>
  <si>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</si>
  <si>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</si>
  <si>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</si>
  <si>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</si>
  <si>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</si>
  <si>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</si>
  <si>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</si>
  <si>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</si>
  <si>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</si>
  <si>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</si>
  <si>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</si>
  <si>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</si>
  <si>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</si>
  <si>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</si>
  <si>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</si>
  <si>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</si>
  <si>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</si>
  <si>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</si>
  <si>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</si>
  <si>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</si>
  <si>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</si>
  <si>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</si>
  <si>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</si>
  <si>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</si>
  <si>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</si>
  <si>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</si>
  <si>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</si>
  <si>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</si>
  <si>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</si>
  <si>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</si>
  <si>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</si>
  <si>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</si>
  <si>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</si>
  <si>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</si>
  <si>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</si>
  <si>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</si>
  <si>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</si>
  <si>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</si>
  <si>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</si>
  <si>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</si>
  <si>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</si>
  <si>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</si>
  <si>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</si>
  <si>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</si>
  <si>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</si>
  <si>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</si>
  <si>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</si>
  <si>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</si>
  <si>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</si>
  <si>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</si>
  <si>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</si>
  <si>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</si>
  <si>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</si>
  <si>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</si>
  <si>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</si>
  <si>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</si>
  <si>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</si>
  <si>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</si>
  <si>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</si>
  <si>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</si>
  <si>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</si>
  <si>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</si>
  <si>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</si>
  <si>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</si>
  <si>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</si>
  <si>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</si>
  <si>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</si>
  <si>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</si>
  <si>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</si>
  <si>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</si>
  <si>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</si>
  <si>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</si>
  <si>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</si>
  <si>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</si>
  <si>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</si>
  <si>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</si>
  <si>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</si>
  <si>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</si>
  <si>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</si>
  <si>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</si>
  <si>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</si>
  <si>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</si>
  <si>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</si>
  <si>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</si>
  <si>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</si>
  <si>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</si>
  <si>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</si>
  <si>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</si>
  <si>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</si>
  <si>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</si>
  <si>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</si>
  <si>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</si>
  <si>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</si>
  <si>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</si>
  <si>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</si>
  <si>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</si>
  <si>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</si>
  <si>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</si>
  <si>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</si>
  <si>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</si>
  <si>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</si>
  <si>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</si>
  <si>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</si>
  <si>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</si>
  <si>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</si>
  <si>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</si>
  <si>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</si>
  <si>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</si>
  <si>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</si>
  <si>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</si>
  <si>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</si>
  <si>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</si>
  <si>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</si>
  <si>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</si>
  <si>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</si>
  <si>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</si>
  <si>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</si>
  <si>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</si>
  <si>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</si>
  <si>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</si>
  <si>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</si>
  <si>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</si>
  <si>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</si>
  <si>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</si>
  <si>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</si>
  <si>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</si>
  <si>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</si>
  <si>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</si>
  <si>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</si>
  <si>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</si>
  <si>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</si>
  <si>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</si>
  <si>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</si>
  <si>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</si>
  <si>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</si>
  <si>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</si>
  <si>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</si>
  <si>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</si>
  <si>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</si>
  <si>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</si>
  <si>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</si>
  <si>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</si>
  <si>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</si>
  <si>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</si>
  <si>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</si>
  <si>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</si>
  <si>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</si>
  <si>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</si>
  <si>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</si>
  <si>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</si>
  <si>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</si>
  <si>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</si>
  <si>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</si>
  <si>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</si>
  <si>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</si>
  <si>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</si>
  <si>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</si>
  <si>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</si>
  <si>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</si>
  <si>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</si>
  <si>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</si>
  <si>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</si>
  <si>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</si>
  <si>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</si>
  <si>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</si>
  <si>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</si>
  <si>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</si>
  <si>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</si>
  <si>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</si>
  <si>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</si>
  <si>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</si>
  <si>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</si>
  <si>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</si>
  <si>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</si>
  <si>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</si>
  <si>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</si>
  <si>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</si>
  <si>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</si>
  <si>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</si>
  <si>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</si>
  <si>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</si>
  <si>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</si>
  <si>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</si>
  <si>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</si>
  <si>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</si>
  <si>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</si>
  <si>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</si>
  <si>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</si>
  <si>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</si>
  <si>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</si>
  <si>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</si>
  <si>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</si>
  <si>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</si>
  <si>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</si>
  <si>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</si>
  <si>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</si>
  <si>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</si>
  <si>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</si>
  <si>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</si>
  <si>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</si>
  <si>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</si>
  <si>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</si>
  <si>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</si>
  <si>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</si>
  <si>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</si>
  <si>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</si>
  <si>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</si>
  <si>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</si>
  <si>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</si>
  <si>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</si>
  <si>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</si>
  <si>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</si>
  <si>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</si>
  <si>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</si>
  <si>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</si>
  <si>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</si>
  <si>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</si>
  <si>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</si>
  <si>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</si>
  <si>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</si>
  <si>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</si>
  <si>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</si>
  <si>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</si>
  <si>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</si>
  <si>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</si>
  <si>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</si>
  <si>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</si>
  <si>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</si>
  <si>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</si>
  <si>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</si>
  <si>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</si>
  <si>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</si>
  <si>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</si>
  <si>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</si>
  <si>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</si>
  <si>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</si>
  <si>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</si>
  <si>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</si>
  <si>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</si>
  <si>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</si>
  <si>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</si>
  <si>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</si>
  <si>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</si>
  <si>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</si>
  <si>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</si>
  <si>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</si>
  <si>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</si>
  <si>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</si>
  <si>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</si>
  <si>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</si>
  <si>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</si>
  <si>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</si>
  <si>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</si>
  <si>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</si>
  <si>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</si>
  <si>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</si>
  <si>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</si>
  <si>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</si>
  <si>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</si>
  <si>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</si>
  <si>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</si>
  <si>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</si>
  <si>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</si>
  <si>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</si>
  <si>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</si>
  <si>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</si>
  <si>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</si>
  <si>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</si>
  <si>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</si>
  <si>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</si>
  <si>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</si>
  <si>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</si>
  <si>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</si>
  <si>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</si>
  <si>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</si>
  <si>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</si>
  <si>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</si>
  <si>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</si>
  <si>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</si>
  <si>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</si>
  <si>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</si>
  <si>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</si>
  <si>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</si>
  <si>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</si>
  <si>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</si>
  <si>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</si>
  <si>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</si>
  <si>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</si>
  <si>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</si>
  <si>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</si>
  <si>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</si>
  <si>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</si>
  <si>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</si>
  <si>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</si>
  <si>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</si>
  <si>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</si>
  <si>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</si>
  <si>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</si>
  <si>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</si>
  <si>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</si>
  <si>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</si>
  <si>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</si>
  <si>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</si>
  <si>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</si>
  <si>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</si>
  <si>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</si>
  <si>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</si>
  <si>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</si>
  <si>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</si>
  <si>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</si>
  <si>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</si>
  <si>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</si>
  <si>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</si>
  <si>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</si>
  <si>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</si>
  <si>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</si>
  <si>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</si>
  <si>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</si>
  <si>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</si>
  <si>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</si>
  <si>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</si>
  <si>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</si>
  <si>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</si>
  <si>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</si>
  <si>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</si>
  <si>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</si>
  <si>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</si>
  <si>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</si>
  <si>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</si>
  <si>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</si>
  <si>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</si>
  <si>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</si>
  <si>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</si>
  <si>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</si>
  <si>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</si>
  <si>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</si>
  <si>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</si>
  <si>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</si>
  <si>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</si>
  <si>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</si>
  <si>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</si>
  <si>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</si>
  <si>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</si>
  <si>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</si>
  <si>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</si>
  <si>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</si>
  <si>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</si>
  <si>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</si>
  <si>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</si>
  <si>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</si>
  <si>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</si>
  <si>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</si>
  <si>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</si>
  <si>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</si>
  <si>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</si>
  <si>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</si>
  <si>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</si>
  <si>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</si>
  <si>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</si>
  <si>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</si>
  <si>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</si>
  <si>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</si>
  <si>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</si>
  <si>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</si>
  <si>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</si>
  <si>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</si>
  <si>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</si>
  <si>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</si>
  <si>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</si>
  <si>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</si>
  <si>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</si>
  <si>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</si>
  <si>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</si>
  <si>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</si>
  <si>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</si>
  <si>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</si>
  <si>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</si>
  <si>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</si>
  <si>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</si>
  <si>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</si>
  <si>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</si>
  <si>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</si>
  <si>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</si>
  <si>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</si>
  <si>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</si>
  <si>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</si>
  <si>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</si>
  <si>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</si>
  <si>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</si>
  <si>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</si>
  <si>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</si>
  <si>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</si>
  <si>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</si>
  <si>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</si>
  <si>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</si>
  <si>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</si>
  <si>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</si>
  <si>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</si>
  <si>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</si>
  <si>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</si>
  <si>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</si>
  <si>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</si>
  <si>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</si>
  <si>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</si>
  <si>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</si>
  <si>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</si>
  <si>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</si>
  <si>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</si>
  <si>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</si>
  <si>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</si>
  <si>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</si>
  <si>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</si>
  <si>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</si>
  <si>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</si>
  <si>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</si>
  <si>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</si>
  <si>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</si>
  <si>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</si>
  <si>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</si>
  <si>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</si>
  <si>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</si>
  <si>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</si>
  <si>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</si>
  <si>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</si>
  <si>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</si>
  <si>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</si>
  <si>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</si>
  <si>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</si>
  <si>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</si>
  <si>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</si>
  <si>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</si>
  <si>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</si>
  <si>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</si>
  <si>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</si>
  <si>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</si>
  <si>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</si>
  <si>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</si>
  <si>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</si>
  <si>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</si>
  <si>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</si>
  <si>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</si>
  <si>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</si>
  <si>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</si>
  <si>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</si>
  <si>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</si>
  <si>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</si>
  <si>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</si>
  <si>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</si>
  <si>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</si>
  <si>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</si>
  <si>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</si>
  <si>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</si>
  <si>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</si>
  <si>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</si>
  <si>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</si>
  <si>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</si>
  <si>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</si>
  <si>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</si>
  <si>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</si>
  <si>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</si>
  <si>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</si>
  <si>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</si>
  <si>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</si>
  <si>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</si>
  <si>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</si>
  <si>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</si>
  <si>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</si>
  <si>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</si>
  <si>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</si>
  <si>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</si>
  <si>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</si>
  <si>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</si>
  <si>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</si>
  <si>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</si>
  <si>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</si>
  <si>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</si>
  <si>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</si>
  <si>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</si>
  <si>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</si>
  <si>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</si>
  <si>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</si>
  <si>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</si>
  <si>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</si>
  <si>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</si>
  <si>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</si>
  <si>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</si>
  <si>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</si>
  <si>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</si>
  <si>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</si>
  <si>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</si>
  <si>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</si>
  <si>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</si>
  <si>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</si>
  <si>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</si>
  <si>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</si>
  <si>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</si>
  <si>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</si>
  <si>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</si>
  <si>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</si>
  <si>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</si>
  <si>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</si>
  <si>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</si>
  <si>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</si>
  <si>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</si>
  <si>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</si>
  <si>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</si>
  <si>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</si>
  <si>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</si>
  <si>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</si>
  <si>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</si>
  <si>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</si>
  <si>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</si>
  <si>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</si>
  <si>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</si>
  <si>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</si>
  <si>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</si>
  <si>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</si>
  <si>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</si>
  <si>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</si>
  <si>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</si>
  <si>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</si>
  <si>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</si>
  <si>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</si>
  <si>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</si>
  <si>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</si>
  <si>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</si>
  <si>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</si>
  <si>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</si>
  <si>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</si>
  <si>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</si>
  <si>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</si>
  <si>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</si>
  <si>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</si>
  <si>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</si>
  <si>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</si>
  <si>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</si>
  <si>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</si>
  <si>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</si>
  <si>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</si>
  <si>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</si>
  <si>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</si>
  <si>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</si>
  <si>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</si>
  <si>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</si>
  <si>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</si>
  <si>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</si>
  <si>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</si>
  <si>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</si>
  <si>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</si>
  <si>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</si>
  <si>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</si>
  <si>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</si>
  <si>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</si>
  <si>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</si>
  <si>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</si>
  <si>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</si>
  <si>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</si>
  <si>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</si>
  <si>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</si>
  <si>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</si>
  <si>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</si>
  <si>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</si>
  <si>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</si>
  <si>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</si>
  <si>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</si>
  <si>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</si>
  <si>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</si>
  <si>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</si>
  <si>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</si>
  <si>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</si>
  <si>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</si>
  <si>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</si>
  <si>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</si>
  <si>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</si>
  <si>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</si>
  <si>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</si>
  <si>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</si>
  <si>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</si>
  <si>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</si>
  <si>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</si>
  <si>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</si>
  <si>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</si>
  <si>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</si>
  <si>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</si>
  <si>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</si>
  <si>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</si>
  <si>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</si>
  <si>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</si>
  <si>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</si>
  <si>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</si>
  <si>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</si>
  <si>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</si>
  <si>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</si>
  <si>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</si>
  <si>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</si>
  <si>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</si>
  <si>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</si>
  <si>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</si>
  <si>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</si>
  <si>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</si>
  <si>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</si>
  <si>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</si>
  <si>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</si>
  <si>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</si>
  <si>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</si>
  <si>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</si>
  <si>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</si>
  <si>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</si>
  <si>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</si>
  <si>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</si>
  <si>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</si>
  <si>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</si>
  <si>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</si>
  <si>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</si>
  <si>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</si>
  <si>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</si>
  <si>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</si>
  <si>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</si>
  <si>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</si>
  <si>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</si>
  <si>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</si>
  <si>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</si>
  <si>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</si>
  <si>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</si>
  <si>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</si>
  <si>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</si>
  <si>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</si>
  <si>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</si>
  <si>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</si>
  <si>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</si>
  <si>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</si>
  <si>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</si>
  <si>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</si>
  <si>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</si>
  <si>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</si>
  <si>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</si>
  <si>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</si>
  <si>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</si>
  <si>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</si>
  <si>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</si>
  <si>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</si>
  <si>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</si>
  <si>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</si>
  <si>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</si>
  <si>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</si>
  <si>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</si>
  <si>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</si>
  <si>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</si>
  <si>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</si>
  <si>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</si>
  <si>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</si>
  <si>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</si>
  <si>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</si>
  <si>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</si>
  <si>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</si>
  <si>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</si>
  <si>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</si>
  <si>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</si>
  <si>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</si>
  <si>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</si>
  <si>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</si>
  <si>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</si>
  <si>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</si>
  <si>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</si>
  <si>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</si>
  <si>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</si>
  <si>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</si>
  <si>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</si>
  <si>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</si>
  <si>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</si>
  <si>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</si>
  <si>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</si>
  <si>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</si>
  <si>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</si>
  <si>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</si>
  <si>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</si>
  <si>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</si>
  <si>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</si>
  <si>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</si>
  <si>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</si>
  <si>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</si>
  <si>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</si>
  <si>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</si>
  <si>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</si>
  <si>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</si>
  <si>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</si>
  <si>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</si>
  <si>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</si>
  <si>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</si>
  <si>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</si>
  <si>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</si>
  <si>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</si>
  <si>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</si>
  <si>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</si>
  <si>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</si>
  <si>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</si>
  <si>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</si>
  <si>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</si>
  <si>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</si>
  <si>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</si>
  <si>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</si>
  <si>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</si>
  <si>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</si>
  <si>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</si>
  <si>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</si>
  <si>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</si>
  <si>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</si>
  <si>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</si>
  <si>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</si>
  <si>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</si>
  <si>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</si>
  <si>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</si>
  <si>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</si>
  <si>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</si>
  <si>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</si>
  <si>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</si>
  <si>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</si>
  <si>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</si>
  <si>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</si>
  <si>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</si>
  <si>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</si>
  <si>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</si>
  <si>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</si>
  <si>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</si>
  <si>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</si>
  <si>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</si>
  <si>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</si>
  <si>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</si>
  <si>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</si>
  <si>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</si>
  <si>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</si>
  <si>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</si>
  <si>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</si>
  <si>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</si>
  <si>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</si>
  <si>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</si>
  <si>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</si>
  <si>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</si>
  <si>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</si>
  <si>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</si>
  <si>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</si>
  <si>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</si>
  <si>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</si>
  <si>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</si>
  <si>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</si>
  <si>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</si>
  <si>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</si>
  <si>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</si>
  <si>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</si>
  <si>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</si>
  <si>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</si>
  <si>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</si>
  <si>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</si>
  <si>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</si>
  <si>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</si>
  <si>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</si>
  <si>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</si>
  <si>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</si>
  <si>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</si>
  <si>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</si>
  <si>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</si>
  <si>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</si>
  <si>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</si>
  <si>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</si>
  <si>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</si>
  <si>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</si>
  <si>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</si>
  <si>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</si>
  <si>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</si>
  <si>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</si>
  <si>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</si>
  <si>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</si>
  <si>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</si>
  <si>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</si>
  <si>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</si>
  <si>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</si>
  <si>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</si>
  <si>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</si>
  <si>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</si>
  <si>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</si>
  <si>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</si>
  <si>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</si>
  <si>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</si>
  <si>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</si>
  <si>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</si>
  <si>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</si>
  <si>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</si>
  <si>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</si>
  <si>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</si>
  <si>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</si>
  <si>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</si>
  <si>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</si>
  <si>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</si>
  <si>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</si>
  <si>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</si>
  <si>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</si>
  <si>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</si>
  <si>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</si>
  <si>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</si>
  <si>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</si>
  <si>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</si>
  <si>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</si>
  <si>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</si>
  <si>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</si>
  <si>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</si>
  <si>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</si>
  <si>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</si>
  <si>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</si>
  <si>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</si>
  <si>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</si>
  <si>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</si>
  <si>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</si>
  <si>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</si>
  <si>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</si>
  <si>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</si>
  <si>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</si>
  <si>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</si>
  <si>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</si>
  <si>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</si>
  <si>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</si>
  <si>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</si>
  <si>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</si>
  <si>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</si>
  <si>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</si>
  <si>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</si>
  <si>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</si>
  <si>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</si>
  <si>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</si>
  <si>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</si>
  <si>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</si>
  <si>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</si>
  <si>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</si>
  <si>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</si>
  <si>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</si>
  <si>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</si>
  <si>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</si>
  <si>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</si>
  <si>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</si>
  <si>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</si>
  <si>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</si>
  <si>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</si>
  <si>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</si>
  <si>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</si>
  <si>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</si>
  <si>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</si>
  <si>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</si>
  <si>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</si>
  <si>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</si>
  <si>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</si>
  <si>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</si>
  <si>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</si>
  <si>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</si>
  <si>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</si>
  <si>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</si>
  <si>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</si>
  <si>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</si>
  <si>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</si>
  <si>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</si>
  <si>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</si>
  <si>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</si>
  <si>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</si>
  <si>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</si>
  <si>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</si>
  <si>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</si>
  <si>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</si>
  <si>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</si>
  <si>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</si>
  <si>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</si>
  <si>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</si>
  <si>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</si>
  <si>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</si>
  <si>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</si>
  <si>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</si>
  <si>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</si>
  <si>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</si>
  <si>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</si>
  <si>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</si>
  <si>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</si>
  <si>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</si>
  <si>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</si>
  <si>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</si>
  <si>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</si>
  <si>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</si>
  <si>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</si>
  <si>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</si>
  <si>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</si>
  <si>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</si>
  <si>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</si>
  <si>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</si>
  <si>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</si>
  <si>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</si>
  <si>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</si>
  <si>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</si>
  <si>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</si>
  <si>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</si>
  <si>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</si>
  <si>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</si>
  <si>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</si>
  <si>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</si>
  <si>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</si>
  <si>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</si>
  <si>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</si>
  <si>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</si>
  <si>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</si>
  <si>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</si>
  <si>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</si>
  <si>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</si>
  <si>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</si>
  <si>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</si>
  <si>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</si>
  <si>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</si>
  <si>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</si>
  <si>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</si>
  <si>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</si>
  <si>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</si>
  <si>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</si>
  <si>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</si>
  <si>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</si>
  <si>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</si>
  <si>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</si>
  <si>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</si>
  <si>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</si>
  <si>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</si>
  <si>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</si>
  <si>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</si>
  <si>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</si>
  <si>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</si>
  <si>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</si>
  <si>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</si>
  <si>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</si>
  <si>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</si>
  <si>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</si>
  <si>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</si>
  <si>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</si>
  <si>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</si>
  <si>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</si>
  <si>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</si>
  <si>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</si>
  <si>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</si>
  <si>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</si>
  <si>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</si>
  <si>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</si>
  <si>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</si>
  <si>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</si>
  <si>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</si>
  <si>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</si>
  <si>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</si>
  <si>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</si>
  <si>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</si>
  <si>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</si>
  <si>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</si>
  <si>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</si>
  <si>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</si>
  <si>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</si>
  <si>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</si>
  <si>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</si>
  <si>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</si>
  <si>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</si>
  <si>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</si>
  <si>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</si>
  <si>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</si>
  <si>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</si>
  <si>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</si>
  <si>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</si>
  <si>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</si>
  <si>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</si>
  <si>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</si>
  <si>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</si>
  <si>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</si>
  <si>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</si>
  <si>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</si>
  <si>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</si>
  <si>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</si>
  <si>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</si>
  <si>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</si>
  <si>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</si>
  <si>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</si>
  <si>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</si>
  <si>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</si>
  <si>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</si>
  <si>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</si>
  <si>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</si>
  <si>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</si>
  <si>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</si>
  <si>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</si>
  <si>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</si>
  <si>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</si>
  <si>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</si>
  <si>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</si>
  <si>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</si>
  <si>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</si>
  <si>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</si>
  <si>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</si>
  <si>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</si>
  <si>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</si>
  <si>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</si>
  <si>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</si>
  <si>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</si>
  <si>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</si>
  <si>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</si>
  <si>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</si>
  <si>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</si>
  <si>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</si>
  <si>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</si>
  <si>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</si>
  <si>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</si>
  <si>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</si>
  <si>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</si>
  <si>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</si>
  <si>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</si>
  <si>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</si>
  <si>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</si>
  <si>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</si>
  <si>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</si>
  <si>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</si>
  <si>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</si>
  <si>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</si>
  <si>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</si>
  <si>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</si>
  <si>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</si>
  <si>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</si>
  <si>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</si>
  <si>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</si>
  <si>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</si>
  <si>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</si>
  <si>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</si>
  <si>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</si>
  <si>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</si>
  <si>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</si>
  <si>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</si>
  <si>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</si>
  <si>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</si>
  <si>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</si>
  <si>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</si>
  <si>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</si>
  <si>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</si>
  <si>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</si>
  <si>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</si>
  <si>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</si>
  <si>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</si>
  <si>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</si>
  <si>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</si>
  <si>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</si>
  <si>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</si>
  <si>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</si>
  <si>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</si>
  <si>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</si>
  <si>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</si>
  <si>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</si>
  <si>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</si>
  <si>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</si>
  <si>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</si>
  <si>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</si>
  <si>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</si>
  <si>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</si>
  <si>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</si>
  <si>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</si>
  <si>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</si>
  <si>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</si>
  <si>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</si>
  <si>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</si>
  <si>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</si>
  <si>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</si>
  <si>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</si>
  <si>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</si>
  <si>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</si>
  <si>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</si>
  <si>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</si>
  <si>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</si>
  <si>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</si>
  <si>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</si>
  <si>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</si>
  <si>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</si>
  <si>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</si>
  <si>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</si>
  <si>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</si>
  <si>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</si>
  <si>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</si>
  <si>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</si>
  <si>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</si>
  <si>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</si>
  <si>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</si>
  <si>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</si>
  <si>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</si>
  <si>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</si>
  <si>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</si>
  <si>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</si>
  <si>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</si>
  <si>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</si>
  <si>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</si>
  <si>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</si>
  <si>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</si>
  <si>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</si>
  <si>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</si>
  <si>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</si>
  <si>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</si>
  <si>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</si>
  <si>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</si>
  <si>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</si>
  <si>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</si>
  <si>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</si>
  <si>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</si>
  <si>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</si>
  <si>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</si>
  <si>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</si>
  <si>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</si>
  <si>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</si>
  <si>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</si>
  <si>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</si>
  <si>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</si>
  <si>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</si>
  <si>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</si>
  <si>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</si>
  <si>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</si>
  <si>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</si>
  <si>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</si>
  <si>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</si>
  <si>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</si>
  <si>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</si>
  <si>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</si>
  <si>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</si>
  <si>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</si>
  <si>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</si>
  <si>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</si>
  <si>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</si>
  <si>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</si>
  <si>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</si>
  <si>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</si>
  <si>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</si>
  <si>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</si>
  <si>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</si>
  <si>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</si>
  <si>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</si>
  <si>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</si>
  <si>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</si>
  <si>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</si>
  <si>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</si>
  <si>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</si>
  <si>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</si>
  <si>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</si>
  <si>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</si>
  <si>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</si>
  <si>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</si>
  <si>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</si>
  <si>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</si>
  <si>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</si>
  <si>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</si>
  <si>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</si>
  <si>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</si>
  <si>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</si>
  <si>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</si>
  <si>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</si>
  <si>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</si>
  <si>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</si>
  <si>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</si>
  <si>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</si>
  <si>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</si>
  <si>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</si>
  <si>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</si>
  <si>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</si>
  <si>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</si>
  <si>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</si>
  <si>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</si>
  <si>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</si>
  <si>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</si>
  <si>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</si>
  <si>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</si>
  <si>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</si>
  <si>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</si>
  <si>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</si>
  <si>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</si>
  <si>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</si>
  <si>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</si>
  <si>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</si>
  <si>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</si>
  <si>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</si>
  <si>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</si>
  <si>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</si>
  <si>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</si>
  <si>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</si>
  <si>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</si>
  <si>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</si>
  <si>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</si>
  <si>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</si>
  <si>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</si>
  <si>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</si>
  <si>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</si>
  <si>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</si>
  <si>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</si>
  <si>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</si>
  <si>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</si>
  <si>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</si>
  <si>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</si>
  <si>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</si>
  <si>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</si>
  <si>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</si>
  <si>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</si>
  <si>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</si>
  <si>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</si>
  <si>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</si>
  <si>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</si>
  <si>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</si>
  <si>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</si>
  <si>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</si>
  <si>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</si>
  <si>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</si>
  <si>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</si>
  <si>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</si>
  <si>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</si>
  <si>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</si>
  <si>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</si>
  <si>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</si>
  <si>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</si>
  <si>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</si>
  <si>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</si>
  <si>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</si>
  <si>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</si>
  <si>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</si>
  <si>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</si>
  <si>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</si>
  <si>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</si>
  <si>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</si>
  <si>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</si>
  <si>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</si>
  <si>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</si>
  <si>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</si>
  <si>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</si>
  <si>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</si>
  <si>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</si>
  <si>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</si>
  <si>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</si>
  <si>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</si>
  <si>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</si>
  <si>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</si>
  <si>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</si>
  <si>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</si>
  <si>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</si>
  <si>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</si>
  <si>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</si>
  <si>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</si>
  <si>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</si>
  <si>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</si>
  <si>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</si>
  <si>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</si>
  <si>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</si>
  <si>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</si>
  <si>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</si>
  <si>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</si>
  <si>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</si>
  <si>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</si>
  <si>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</si>
  <si>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</si>
  <si>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</si>
  <si>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</si>
  <si>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</si>
  <si>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</si>
  <si>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</si>
  <si>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</si>
  <si>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</si>
  <si>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</si>
  <si>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</si>
  <si>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</si>
  <si>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</si>
  <si>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</si>
  <si>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</si>
  <si>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</si>
  <si>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</si>
  <si>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</si>
  <si>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</si>
  <si>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</si>
  <si>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</si>
  <si>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</si>
  <si>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</si>
  <si>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</si>
  <si>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</si>
  <si>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</si>
  <si>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</si>
  <si>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</si>
  <si>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</si>
  <si>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</si>
  <si>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</si>
  <si>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</si>
  <si>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</si>
  <si>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</si>
  <si>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</si>
  <si>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</si>
  <si>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</si>
  <si>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</si>
  <si>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</si>
  <si>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</si>
  <si>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</si>
  <si>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</si>
  <si>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</si>
  <si>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</si>
  <si>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</si>
  <si>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</si>
  <si>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</si>
  <si>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</si>
  <si>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</si>
  <si>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</si>
  <si>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</si>
  <si>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</si>
  <si>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</si>
  <si>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</si>
  <si>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</si>
  <si>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</si>
  <si>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</si>
  <si>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</si>
  <si>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</si>
  <si>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</si>
  <si>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</si>
  <si>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</si>
  <si>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</si>
  <si>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</si>
  <si>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</si>
  <si>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</si>
  <si>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</si>
  <si>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</si>
  <si>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</si>
  <si>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</si>
  <si>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</si>
  <si>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</si>
  <si>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</si>
  <si>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</si>
  <si>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</si>
  <si>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</si>
  <si>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</si>
  <si>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</si>
  <si>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</si>
  <si>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</si>
  <si>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</si>
  <si>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</si>
  <si>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</si>
  <si>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</si>
  <si>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</si>
  <si>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</si>
  <si>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</si>
  <si>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</si>
  <si>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</si>
  <si>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</si>
  <si>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</si>
  <si>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</si>
  <si>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</si>
  <si>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</si>
  <si>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</si>
  <si>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</si>
  <si>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</si>
  <si>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</si>
  <si>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</si>
  <si>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</si>
  <si>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</si>
  <si>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</si>
  <si>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</si>
  <si>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</si>
  <si>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</si>
  <si>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</si>
  <si>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</si>
  <si>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</si>
  <si>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</si>
  <si>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</si>
  <si>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</si>
  <si>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</si>
  <si>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</si>
  <si>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</si>
  <si>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</si>
  <si>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</si>
  <si>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</si>
  <si>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</si>
  <si>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</si>
  <si>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</si>
  <si>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</si>
  <si>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</si>
  <si>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</si>
  <si>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</si>
  <si>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</si>
  <si>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</si>
  <si>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</si>
  <si>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</si>
  <si>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</si>
  <si>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</si>
  <si>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</si>
  <si>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</si>
  <si>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</si>
  <si>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</si>
  <si>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</si>
  <si>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</si>
  <si>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</si>
  <si>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</si>
  <si>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</si>
  <si>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</si>
  <si>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</si>
  <si>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</si>
  <si>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</si>
  <si>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</si>
  <si>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</si>
  <si>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</si>
  <si>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</si>
  <si>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</si>
  <si>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</si>
  <si>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</si>
  <si>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</si>
  <si>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</si>
  <si>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</si>
  <si>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</si>
  <si>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</si>
  <si>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</si>
  <si>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</si>
  <si>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</si>
  <si>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</si>
  <si>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</si>
  <si>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</si>
  <si>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</si>
  <si>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</si>
  <si>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</si>
  <si>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</si>
  <si>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</si>
  <si>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</si>
  <si>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</si>
  <si>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</si>
  <si>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</si>
  <si>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</si>
  <si>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</si>
  <si>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</si>
  <si>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</si>
  <si>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</si>
  <si>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</si>
  <si>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</si>
  <si>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</si>
  <si>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</si>
  <si>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</si>
  <si>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</si>
  <si>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</si>
  <si>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</si>
  <si>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</si>
  <si>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</si>
  <si>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</si>
  <si>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</si>
  <si>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</si>
  <si>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</si>
  <si>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</si>
  <si>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</si>
  <si>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</si>
  <si>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</si>
  <si>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</si>
  <si>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</si>
  <si>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</si>
  <si>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</si>
  <si>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</si>
  <si>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</si>
  <si>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</si>
  <si>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</si>
  <si>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</si>
  <si>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</si>
  <si>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</si>
  <si>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</si>
  <si>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</si>
  <si>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</si>
  <si>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</si>
  <si>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</si>
  <si>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</si>
  <si>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</si>
  <si>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</si>
  <si>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</si>
  <si>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</si>
  <si>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</si>
  <si>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</si>
  <si>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</si>
  <si>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</si>
  <si>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</si>
  <si>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</si>
  <si>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</si>
  <si>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</si>
  <si>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</si>
  <si>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</si>
  <si>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</si>
  <si>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</si>
  <si>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</si>
  <si>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</si>
  <si>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</si>
  <si>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</si>
  <si>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</si>
  <si>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</si>
  <si>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</si>
  <si>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</si>
  <si>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</si>
  <si>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</si>
  <si>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</si>
  <si>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</si>
  <si>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</si>
  <si>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</si>
  <si>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</si>
  <si>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</si>
  <si>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</si>
  <si>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</si>
  <si>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</si>
  <si>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</si>
  <si>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</si>
  <si>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</si>
  <si>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</si>
  <si>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</si>
  <si>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</si>
  <si>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</si>
  <si>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</si>
  <si>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</si>
  <si>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</si>
  <si>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</si>
  <si>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</si>
  <si>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</si>
  <si>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</si>
  <si>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</si>
  <si>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</si>
  <si>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</si>
  <si>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</si>
  <si>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</si>
  <si>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</si>
  <si>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</si>
  <si>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</si>
  <si>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</si>
  <si>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</si>
  <si>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</si>
  <si>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</si>
  <si>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</si>
  <si>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</si>
  <si>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</si>
  <si>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</si>
  <si>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</si>
  <si>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</si>
  <si>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</si>
  <si>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</si>
  <si>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</si>
  <si>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</si>
  <si>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</si>
  <si>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</si>
  <si>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</si>
  <si>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</si>
  <si>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</si>
  <si>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</si>
  <si>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</si>
  <si>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</si>
  <si>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</si>
  <si>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</si>
  <si>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</si>
  <si>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</si>
  <si>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</si>
  <si>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</si>
  <si>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</si>
  <si>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</si>
  <si>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</si>
  <si>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</si>
  <si>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</si>
  <si>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</si>
  <si>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</si>
  <si>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</si>
  <si>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</si>
  <si>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</si>
  <si>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</si>
  <si>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</si>
  <si>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</si>
  <si>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</si>
  <si>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</si>
  <si>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</si>
  <si>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</si>
  <si>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</si>
  <si>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</si>
  <si>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</si>
  <si>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</si>
  <si>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</si>
  <si>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</si>
  <si>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</si>
  <si>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</si>
  <si>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</si>
  <si>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</si>
  <si>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</si>
  <si>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</si>
  <si>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</si>
  <si>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</si>
  <si>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</si>
  <si>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</si>
  <si>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</si>
  <si>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</si>
  <si>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</si>
  <si>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</si>
  <si>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</si>
  <si>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</si>
  <si>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</si>
  <si>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</si>
  <si>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</si>
  <si>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</si>
  <si>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</si>
  <si>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</si>
  <si>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</si>
  <si>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</si>
  <si>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</si>
  <si>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</si>
  <si>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</si>
  <si>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</si>
  <si>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</si>
  <si>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</si>
  <si>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</si>
  <si>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</si>
  <si>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</si>
  <si>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</si>
  <si>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</si>
  <si>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</si>
  <si>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</si>
  <si>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</si>
  <si>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</si>
  <si>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</si>
  <si>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</si>
  <si>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</si>
  <si>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</si>
  <si>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</si>
  <si>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</si>
  <si>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</si>
  <si>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</si>
  <si>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</si>
  <si>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</si>
  <si>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</si>
  <si>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</si>
  <si>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</si>
  <si>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</si>
  <si>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</si>
  <si>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</si>
  <si>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</si>
  <si>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</si>
  <si>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</si>
  <si>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</si>
  <si>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</si>
  <si>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</si>
  <si>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</si>
  <si>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</si>
  <si>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</si>
  <si>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</si>
  <si>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</si>
  <si>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</si>
  <si>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</si>
  <si>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</si>
  <si>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</si>
  <si>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</si>
  <si>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</si>
  <si>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</si>
  <si>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</si>
  <si>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</si>
  <si>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</si>
  <si>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</si>
  <si>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</si>
  <si>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</si>
  <si>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</si>
  <si>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</si>
  <si>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</si>
  <si>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</si>
  <si>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</si>
  <si>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</si>
  <si>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</si>
  <si>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</si>
  <si>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</si>
  <si>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</si>
  <si>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</si>
  <si>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</si>
  <si>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</si>
  <si>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</si>
  <si>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</si>
  <si>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</si>
  <si>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</si>
  <si>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</si>
  <si>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</si>
  <si>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</si>
  <si>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</si>
  <si>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</si>
  <si>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</si>
  <si>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</si>
  <si>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</si>
  <si>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</si>
  <si>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</si>
  <si>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</si>
  <si>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</si>
  <si>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</si>
  <si>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</si>
  <si>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</si>
  <si>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</si>
  <si>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</si>
  <si>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</si>
  <si>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</si>
  <si>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</si>
  <si>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</si>
  <si>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</si>
  <si>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</si>
  <si>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</si>
  <si>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</si>
  <si>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</si>
  <si>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</si>
  <si>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</si>
  <si>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</si>
  <si>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</si>
  <si>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</si>
  <si>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</si>
  <si>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</si>
  <si>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</si>
  <si>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</si>
  <si>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</si>
  <si>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</si>
  <si>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</si>
  <si>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</si>
  <si>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</si>
  <si>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</si>
  <si>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</si>
  <si>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</si>
  <si>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</si>
  <si>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</si>
  <si>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</si>
  <si>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</si>
  <si>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</si>
  <si>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</si>
  <si>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</si>
  <si>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</si>
  <si>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</si>
  <si>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</si>
  <si>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</si>
  <si>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</si>
  <si>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</si>
  <si>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</si>
  <si>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</si>
  <si>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</si>
  <si>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</si>
  <si>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</si>
  <si>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</si>
  <si>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</si>
  <si>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</si>
  <si>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</si>
  <si>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</si>
  <si>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</si>
  <si>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</si>
  <si>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</si>
  <si>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</si>
  <si>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</si>
  <si>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</si>
  <si>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</si>
  <si>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</si>
  <si>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</si>
  <si>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</si>
  <si>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</si>
  <si>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</si>
  <si>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</si>
  <si>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</si>
  <si>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</si>
  <si>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</si>
  <si>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</si>
  <si>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</si>
  <si>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</si>
  <si>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</si>
  <si>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</si>
  <si>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</si>
  <si>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</si>
  <si>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</si>
  <si>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</si>
  <si>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</si>
  <si>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</si>
  <si>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</si>
  <si>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</si>
  <si>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</si>
  <si>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</si>
  <si>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</si>
  <si>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</si>
  <si>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</si>
  <si>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</si>
  <si>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</si>
  <si>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</si>
  <si>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</si>
  <si>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</si>
  <si>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</si>
  <si>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</si>
  <si>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</si>
  <si>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</si>
  <si>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</si>
  <si>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</si>
  <si>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</si>
  <si>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</si>
  <si>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</si>
  <si>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</si>
  <si>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</si>
  <si>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</si>
  <si>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</si>
  <si>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</si>
  <si>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</si>
  <si>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</si>
  <si>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</si>
  <si>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</si>
  <si>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</si>
  <si>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</si>
  <si>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</si>
  <si>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</si>
  <si>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</si>
  <si>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</si>
  <si>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</si>
  <si>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</si>
  <si>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</si>
  <si>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</si>
  <si>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</si>
  <si>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</si>
  <si>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</si>
  <si>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</si>
  <si>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</si>
  <si>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</si>
  <si>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</si>
  <si>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</si>
  <si>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</si>
  <si>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</si>
  <si>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</si>
  <si>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</si>
  <si>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</si>
  <si>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</si>
  <si>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</si>
  <si>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</si>
  <si>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</si>
  <si>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</si>
  <si>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</si>
  <si>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</si>
  <si>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</si>
  <si>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</si>
  <si>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</si>
  <si>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</si>
  <si>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</si>
  <si>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</si>
  <si>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</si>
  <si>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</si>
  <si>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</si>
  <si>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</si>
  <si>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</si>
  <si>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</si>
  <si>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</si>
  <si>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</si>
  <si>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</si>
  <si>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</si>
  <si>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</si>
  <si>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</si>
  <si>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</si>
  <si>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</si>
  <si>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</si>
  <si>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</si>
  <si>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</si>
  <si>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</si>
  <si>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</si>
  <si>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</si>
  <si>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</si>
  <si>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</si>
  <si>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</si>
  <si>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</si>
  <si>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</si>
  <si>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</si>
  <si>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</si>
  <si>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</si>
  <si>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</si>
  <si>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</si>
  <si>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</si>
  <si>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</si>
  <si>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</si>
  <si>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</si>
  <si>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</si>
  <si>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</si>
  <si>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</si>
  <si>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</si>
  <si>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</si>
  <si>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</si>
  <si>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</si>
  <si>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</si>
  <si>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</si>
  <si>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</si>
  <si>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</si>
  <si>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</si>
  <si>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</si>
  <si>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</si>
  <si>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</si>
  <si>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</si>
  <si>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</si>
  <si>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</si>
  <si>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</si>
  <si>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</si>
  <si>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</si>
  <si>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</si>
  <si>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</si>
  <si>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</si>
  <si>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</si>
  <si>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</si>
  <si>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</si>
  <si>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</si>
  <si>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</si>
  <si>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</si>
  <si>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</si>
  <si>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</si>
  <si>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</si>
  <si>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</si>
  <si>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</si>
  <si>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</si>
  <si>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</si>
  <si>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</si>
  <si>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</si>
  <si>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</si>
  <si>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</si>
  <si>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</si>
  <si>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</si>
  <si>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</si>
  <si>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</si>
  <si>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</si>
  <si>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</si>
  <si>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</si>
  <si>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</si>
  <si>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</si>
  <si>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</si>
  <si>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</si>
  <si>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</si>
  <si>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</si>
  <si>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</si>
  <si>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</si>
  <si>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</si>
  <si>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</si>
  <si>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</si>
  <si>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</si>
  <si>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</si>
  <si>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</si>
  <si>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</si>
  <si>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</si>
  <si>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</si>
  <si>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</si>
  <si>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</si>
  <si>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</si>
  <si>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</si>
  <si>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</si>
  <si>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</si>
  <si>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</si>
  <si>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</si>
  <si>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</si>
  <si>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</si>
  <si>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</si>
  <si>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</si>
  <si>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</si>
  <si>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</si>
  <si>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</si>
  <si>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</si>
  <si>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</si>
  <si>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</si>
  <si>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</si>
  <si>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</si>
  <si>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</si>
  <si>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</si>
  <si>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</si>
  <si>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</si>
  <si>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</si>
  <si>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</si>
  <si>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</si>
  <si>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</si>
  <si>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</si>
  <si>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</si>
  <si>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</si>
  <si>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</si>
  <si>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</si>
  <si>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</si>
  <si>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</si>
  <si>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</si>
  <si>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</si>
  <si>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</si>
  <si>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</si>
  <si>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</si>
  <si>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</si>
  <si>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</si>
  <si>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</si>
  <si>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</si>
  <si>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</si>
  <si>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</si>
  <si>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</si>
  <si>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</si>
  <si>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</si>
  <si>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</si>
  <si>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</si>
  <si>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</si>
  <si>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</si>
  <si>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</si>
  <si>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</si>
  <si>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</si>
  <si>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</si>
  <si>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</si>
  <si>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</si>
  <si>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</si>
  <si>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</si>
  <si>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</si>
  <si>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</si>
  <si>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</si>
  <si>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</si>
  <si>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</si>
  <si>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</si>
  <si>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</si>
  <si>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</si>
  <si>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</si>
  <si>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</si>
  <si>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</si>
  <si>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</si>
  <si>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</si>
  <si>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</si>
  <si>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</si>
  <si>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</si>
  <si>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</si>
  <si>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</si>
  <si>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</si>
  <si>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</si>
  <si>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</si>
  <si>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</si>
  <si>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</si>
  <si>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</si>
  <si>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</si>
  <si>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</si>
  <si>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</si>
  <si>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</si>
  <si>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</si>
  <si>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</si>
  <si>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</si>
  <si>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</si>
  <si>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</si>
  <si>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</si>
  <si>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</si>
  <si>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</si>
  <si>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</si>
  <si>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</si>
  <si>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</si>
  <si>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</si>
  <si>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</si>
  <si>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</si>
  <si>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</si>
  <si>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</si>
  <si>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</si>
  <si>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</si>
  <si>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</si>
  <si>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</si>
  <si>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</si>
  <si>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</si>
  <si>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</si>
  <si>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</si>
  <si>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</si>
  <si>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</si>
  <si>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</si>
  <si>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</si>
  <si>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</si>
  <si>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</si>
  <si>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</si>
  <si>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</si>
  <si>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</si>
  <si>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</si>
  <si>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</si>
  <si>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</si>
  <si>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</si>
  <si>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</si>
  <si>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</si>
  <si>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</si>
  <si>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</si>
  <si>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</si>
  <si>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</si>
  <si>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</si>
  <si>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</si>
  <si>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</si>
  <si>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</si>
  <si>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</si>
  <si>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</si>
  <si>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</si>
  <si>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</si>
  <si>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</si>
  <si>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</si>
  <si>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</si>
  <si>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</si>
  <si>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</si>
  <si>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</si>
  <si>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</si>
  <si>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</si>
  <si>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</si>
  <si>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</si>
  <si>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</si>
  <si>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</si>
  <si>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</si>
  <si>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</si>
  <si>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</si>
  <si>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</si>
  <si>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</si>
  <si>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</si>
  <si>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</si>
  <si>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</si>
  <si>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</si>
  <si>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</si>
  <si>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</si>
  <si>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</si>
  <si>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</si>
  <si>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</si>
  <si>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</si>
  <si>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</si>
  <si>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</si>
  <si>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</si>
  <si>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</si>
  <si>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</si>
  <si>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</si>
  <si>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</si>
  <si>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</si>
  <si>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</si>
  <si>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</si>
  <si>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</si>
  <si>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</si>
  <si>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</si>
  <si>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</si>
  <si>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</si>
  <si>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</si>
  <si>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</si>
  <si>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</si>
  <si>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</si>
  <si>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</si>
  <si>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</si>
  <si>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</si>
  <si>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</si>
  <si>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</si>
  <si>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</si>
  <si>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</si>
  <si>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</si>
  <si>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</si>
  <si>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</si>
  <si>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</si>
  <si>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</si>
  <si>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</si>
  <si>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</si>
  <si>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</si>
  <si>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</si>
  <si>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</si>
  <si>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</si>
  <si>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</si>
  <si>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</si>
  <si>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</si>
  <si>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</si>
  <si>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</si>
  <si>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</si>
  <si>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</si>
  <si>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</si>
  <si>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</si>
  <si>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</si>
  <si>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</si>
  <si>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</si>
  <si>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</si>
  <si>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</si>
  <si>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</si>
  <si>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</si>
  <si>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</si>
  <si>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</si>
  <si>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</si>
  <si>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</si>
  <si>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</si>
  <si>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</si>
  <si>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</si>
  <si>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</si>
  <si>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</si>
  <si>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</si>
  <si>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</si>
  <si>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</si>
  <si>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</si>
  <si>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</si>
  <si>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</si>
  <si>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</si>
  <si>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</si>
  <si>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</si>
  <si>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</si>
  <si>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</si>
  <si>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</si>
  <si>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</si>
  <si>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</si>
  <si>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</si>
  <si>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</si>
  <si>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</si>
  <si>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</si>
  <si>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</si>
  <si>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</si>
  <si>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</si>
  <si>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</si>
  <si>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</si>
  <si>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</si>
  <si>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</si>
  <si>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</si>
  <si>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</si>
  <si>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</si>
  <si>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</si>
  <si>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</si>
  <si>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</si>
  <si>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</si>
  <si>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</si>
  <si>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</si>
  <si>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</si>
  <si>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</si>
  <si>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</si>
  <si>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</si>
  <si>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</si>
  <si>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</si>
  <si>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</si>
  <si>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</si>
  <si>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</si>
  <si>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</si>
  <si>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</si>
  <si>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</si>
  <si>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</si>
  <si>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</si>
  <si>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</si>
  <si>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</si>
  <si>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</si>
  <si>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</si>
  <si>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</si>
  <si>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</si>
  <si>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</si>
  <si>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</si>
  <si>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</si>
  <si>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</si>
  <si>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</si>
  <si>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</si>
  <si>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</si>
  <si>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</si>
  <si>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</si>
  <si>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</si>
  <si>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</si>
  <si>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</si>
  <si>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</si>
  <si>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</si>
  <si>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</si>
  <si>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</si>
  <si>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</si>
  <si>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</si>
  <si>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</si>
  <si>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</si>
  <si>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</si>
  <si>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</si>
  <si>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</si>
  <si>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</si>
  <si>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</si>
  <si>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</si>
  <si>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</si>
  <si>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</si>
  <si>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</si>
  <si>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</si>
  <si>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</si>
  <si>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</si>
  <si>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</si>
  <si>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</si>
  <si>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</si>
  <si>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</si>
  <si>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</si>
  <si>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</si>
  <si>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</si>
  <si>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</si>
  <si>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</si>
  <si>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</si>
  <si>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</si>
  <si>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</si>
  <si>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</si>
  <si>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</si>
  <si>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</si>
  <si>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</si>
  <si>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</si>
  <si>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</si>
  <si>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</si>
  <si>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</si>
  <si>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</si>
  <si>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</si>
  <si>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</si>
  <si>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</si>
  <si>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</si>
  <si>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</si>
  <si>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</si>
  <si>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</si>
  <si>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</si>
  <si>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</si>
  <si>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</si>
  <si>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</si>
  <si>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</si>
  <si>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</si>
  <si>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</si>
  <si>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</si>
  <si>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</si>
  <si>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</si>
  <si>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</si>
  <si>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</si>
  <si>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</si>
  <si>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</si>
  <si>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</si>
  <si>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</si>
  <si>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</si>
  <si>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</si>
  <si>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</si>
  <si>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</si>
  <si>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</si>
  <si>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</si>
  <si>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</si>
  <si>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</si>
  <si>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</si>
  <si>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</si>
  <si>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</si>
  <si>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</si>
  <si>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</si>
  <si>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</si>
  <si>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</si>
  <si>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</si>
  <si>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</si>
  <si>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</si>
  <si>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</si>
  <si>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</si>
  <si>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</si>
  <si>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</si>
  <si>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</si>
  <si>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</si>
  <si>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</si>
  <si>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</si>
  <si>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</si>
  <si>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</si>
  <si>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</si>
  <si>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</si>
  <si>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</si>
  <si>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</si>
  <si>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</si>
  <si>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</si>
  <si>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</si>
  <si>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</si>
  <si>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</si>
  <si>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</si>
  <si>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</si>
  <si>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</si>
  <si>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</si>
  <si>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</si>
  <si>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</si>
  <si>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</si>
  <si>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</si>
  <si>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</si>
  <si>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</si>
  <si>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</si>
  <si>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</si>
  <si>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</si>
  <si>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</si>
  <si>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</si>
  <si>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</si>
  <si>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</si>
  <si>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</si>
  <si>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</si>
  <si>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</si>
  <si>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</si>
  <si>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</si>
  <si>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</si>
  <si>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</si>
  <si>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</si>
  <si>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</si>
  <si>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</si>
  <si>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</si>
  <si>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</si>
  <si>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</si>
  <si>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</si>
  <si>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</si>
  <si>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</si>
  <si>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</si>
  <si>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</si>
  <si>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</si>
  <si>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</si>
  <si>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</si>
  <si>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</si>
  <si>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</si>
  <si>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</si>
  <si>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</si>
  <si>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</si>
  <si>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</si>
  <si>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</si>
  <si>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</si>
  <si>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</si>
  <si>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</si>
  <si>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</si>
  <si>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</si>
  <si>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</si>
  <si>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</si>
  <si>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</si>
  <si>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</si>
  <si>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</si>
  <si>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</si>
  <si>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</si>
  <si>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</si>
  <si>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</si>
  <si>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</si>
  <si>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</si>
  <si>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</si>
  <si>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</si>
  <si>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</si>
  <si>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</si>
  <si>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</si>
  <si>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</si>
  <si>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</si>
  <si>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</si>
  <si>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</si>
  <si>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</si>
  <si>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</si>
  <si>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</si>
  <si>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</si>
  <si>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</si>
  <si>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</si>
  <si>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</si>
  <si>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</si>
  <si>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</si>
  <si>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</si>
  <si>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</si>
  <si>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</si>
  <si>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</si>
  <si>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</si>
  <si>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</si>
  <si>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</si>
  <si>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</si>
  <si>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</si>
  <si>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</si>
  <si>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</si>
  <si>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</si>
  <si>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</si>
  <si>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</si>
  <si>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</si>
  <si>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</si>
  <si>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</si>
  <si>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</si>
  <si>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</si>
  <si>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</si>
  <si>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</si>
  <si>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</si>
  <si>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</si>
  <si>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</si>
  <si>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</si>
  <si>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</si>
  <si>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</si>
  <si>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</si>
  <si>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</si>
  <si>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</si>
  <si>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</si>
  <si>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</si>
  <si>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</si>
  <si>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</si>
  <si>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</si>
  <si>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</si>
  <si>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</si>
  <si>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</si>
  <si>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</si>
  <si>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</si>
  <si>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</si>
  <si>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</si>
  <si>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</si>
  <si>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</si>
  <si>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</si>
  <si>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</si>
  <si>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</si>
  <si>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</si>
  <si>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</si>
  <si>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</si>
  <si>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</si>
  <si>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</si>
  <si>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</si>
  <si>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</si>
  <si>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</si>
  <si>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</si>
  <si>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</si>
  <si>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</si>
  <si>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</si>
  <si>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</si>
  <si>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</si>
  <si>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</si>
  <si>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</si>
  <si>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</si>
  <si>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</si>
  <si>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</si>
  <si>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</si>
  <si>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</si>
  <si>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</si>
  <si>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</si>
  <si>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</si>
  <si>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</si>
  <si>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</si>
  <si>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</si>
  <si>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</si>
  <si>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</si>
  <si>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</si>
  <si>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</si>
  <si>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</si>
  <si>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</si>
  <si>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</si>
  <si>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</si>
  <si>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</si>
  <si>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</si>
  <si>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</si>
  <si>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</si>
  <si>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</si>
  <si>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</si>
  <si>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</si>
  <si>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</si>
  <si>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</si>
  <si>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</si>
  <si>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</si>
  <si>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</si>
  <si>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</si>
  <si>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</si>
  <si>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</si>
  <si>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</si>
  <si>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</si>
  <si>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</si>
  <si>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</si>
  <si>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</si>
  <si>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</si>
  <si>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</si>
  <si>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</si>
  <si>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</si>
  <si>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</si>
  <si>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</si>
  <si>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</si>
  <si>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</si>
  <si>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</si>
  <si>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</si>
  <si>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</si>
  <si>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</si>
  <si>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</si>
  <si>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</si>
  <si>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</si>
  <si>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</si>
  <si>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</si>
  <si>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</si>
  <si>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</si>
  <si>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</si>
  <si>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</si>
  <si>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</si>
  <si>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</si>
  <si>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</si>
  <si>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</si>
  <si>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</si>
  <si>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</si>
  <si>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</si>
  <si>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</si>
  <si>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</si>
  <si>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</si>
  <si>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</si>
  <si>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</si>
  <si>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</si>
  <si>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</si>
  <si>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</si>
  <si>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</si>
  <si>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</si>
  <si>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</si>
  <si>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</si>
  <si>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</si>
  <si>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</si>
  <si>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</si>
  <si>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</si>
  <si>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</si>
  <si>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</si>
  <si>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</si>
  <si>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</si>
  <si>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</si>
  <si>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</si>
  <si>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</si>
  <si>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</si>
  <si>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</si>
  <si>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</si>
  <si>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</si>
  <si>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</si>
  <si>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</si>
  <si>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</si>
  <si>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</si>
  <si>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</si>
  <si>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</si>
  <si>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</si>
  <si>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</si>
  <si>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</si>
  <si>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</si>
  <si>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</si>
  <si>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</si>
  <si>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</si>
  <si>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</si>
  <si>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</si>
  <si>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</si>
  <si>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</si>
  <si>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</si>
  <si>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</si>
  <si>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</si>
  <si>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</si>
  <si>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</si>
  <si>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</si>
  <si>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</si>
  <si>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</si>
  <si>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</si>
  <si>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</si>
  <si>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</si>
  <si>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</si>
  <si>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</si>
  <si>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</si>
  <si>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</si>
  <si>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</si>
  <si>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</si>
  <si>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</si>
  <si>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</si>
  <si>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</si>
  <si>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</si>
  <si>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</si>
  <si>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</si>
  <si>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</si>
  <si>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</si>
  <si>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</si>
  <si>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</si>
  <si>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</si>
  <si>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</si>
  <si>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</si>
  <si>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</si>
  <si>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</si>
  <si>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</si>
  <si>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</si>
  <si>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</si>
  <si>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</si>
  <si>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</si>
  <si>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</si>
  <si>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</si>
  <si>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</si>
  <si>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</si>
  <si>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</si>
  <si>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</si>
  <si>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</si>
  <si>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</si>
  <si>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</si>
  <si>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</si>
  <si>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</si>
  <si>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</si>
  <si>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</si>
  <si>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</si>
  <si>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</si>
  <si>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</si>
  <si>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</si>
  <si>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</si>
  <si>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</si>
  <si>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</si>
  <si>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</si>
  <si>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</si>
  <si>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</si>
  <si>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</si>
  <si>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</si>
  <si>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</si>
  <si>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</si>
  <si>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</si>
  <si>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</si>
  <si>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</si>
  <si>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</si>
  <si>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</si>
  <si>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</si>
  <si>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</si>
  <si>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</si>
  <si>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</si>
  <si>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</si>
  <si>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</si>
  <si>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</si>
  <si>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</si>
  <si>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</si>
  <si>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</si>
  <si>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</si>
  <si>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</si>
  <si>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</si>
  <si>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</si>
  <si>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</si>
  <si>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</si>
  <si>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</si>
  <si>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</si>
  <si>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</si>
  <si>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</si>
  <si>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</si>
  <si>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</si>
  <si>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</si>
  <si>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</si>
  <si>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</si>
  <si>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</si>
  <si>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</si>
  <si>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</si>
  <si>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</si>
  <si>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</si>
  <si>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</si>
  <si>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</si>
  <si>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</si>
  <si>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</si>
  <si>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</si>
  <si>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</si>
  <si>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</si>
  <si>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</si>
  <si>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</si>
  <si>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</si>
  <si>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</si>
  <si>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</si>
  <si>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</si>
  <si>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</si>
  <si>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</si>
  <si>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</si>
  <si>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</si>
  <si>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</si>
  <si>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</si>
  <si>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</si>
  <si>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</si>
  <si>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</si>
  <si>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</si>
  <si>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</si>
  <si>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</si>
  <si>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</si>
  <si>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</si>
  <si>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</si>
  <si>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</si>
  <si>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</si>
  <si>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</si>
  <si>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</si>
  <si>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</si>
  <si>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</si>
  <si>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</si>
  <si>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</si>
  <si>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</si>
  <si>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</si>
  <si>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</si>
  <si>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</si>
  <si>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</si>
  <si>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</si>
  <si>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</si>
  <si>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</si>
  <si>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</si>
  <si>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</si>
  <si>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</si>
  <si>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</si>
  <si>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</si>
  <si>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</si>
  <si>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</si>
  <si>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</si>
  <si>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</si>
  <si>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</si>
  <si>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</si>
  <si>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</si>
  <si>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</si>
  <si>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</si>
  <si>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</si>
  <si>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</si>
  <si>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</si>
  <si>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</si>
  <si>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</si>
  <si>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</si>
  <si>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</si>
  <si>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</si>
  <si>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</si>
  <si>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</si>
  <si>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</si>
  <si>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</si>
  <si>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</si>
  <si>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</si>
  <si>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</si>
  <si>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</si>
  <si>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</si>
  <si>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</si>
  <si>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</si>
  <si>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</si>
  <si>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</si>
  <si>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</si>
  <si>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</si>
  <si>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</si>
  <si>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</si>
  <si>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</si>
  <si>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</si>
  <si>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</si>
  <si>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</si>
  <si>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</si>
  <si>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</si>
  <si>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</si>
  <si>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</si>
  <si>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</si>
  <si>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</si>
  <si>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</si>
  <si>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</si>
  <si>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</si>
  <si>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</si>
  <si>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</si>
  <si>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</si>
  <si>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</si>
  <si>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</si>
  <si>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</si>
  <si>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</si>
  <si>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</si>
  <si>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</si>
  <si>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</si>
  <si>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</si>
  <si>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</si>
  <si>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</si>
  <si>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</si>
  <si>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</si>
  <si>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</si>
  <si>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</si>
  <si>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</si>
  <si>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</si>
  <si>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</si>
  <si>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</si>
  <si>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</si>
  <si>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</si>
  <si>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</si>
  <si>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</si>
  <si>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</si>
  <si>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</si>
  <si>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</si>
  <si>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</si>
  <si>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</si>
  <si>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</si>
  <si>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</si>
  <si>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</si>
  <si>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</si>
  <si>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</si>
  <si>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</si>
  <si>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</si>
  <si>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</si>
  <si>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</si>
  <si>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</si>
  <si>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</si>
  <si>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</si>
  <si>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</si>
  <si>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</si>
  <si>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</si>
  <si>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</si>
  <si>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</si>
  <si>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</si>
  <si>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</si>
  <si>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</si>
  <si>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</si>
  <si>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</si>
  <si>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</si>
  <si>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</si>
  <si>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</si>
  <si>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</si>
  <si>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</si>
  <si>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</si>
  <si>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</si>
  <si>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</si>
  <si>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</si>
  <si>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</si>
  <si>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</si>
  <si>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</si>
  <si>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</si>
  <si>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</si>
  <si>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</si>
  <si>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</si>
  <si>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</si>
  <si>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</si>
  <si>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</si>
  <si>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</si>
  <si>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</si>
  <si>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</si>
  <si>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</si>
  <si>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</si>
  <si>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</si>
  <si>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</si>
  <si>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</si>
  <si>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</si>
  <si>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</si>
  <si>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</si>
  <si>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</si>
  <si>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</si>
  <si>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</si>
  <si>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</si>
  <si>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</si>
  <si>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</si>
  <si>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</si>
  <si>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</si>
  <si>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</si>
  <si>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</si>
  <si>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</si>
  <si>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</si>
  <si>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</si>
  <si>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</si>
  <si>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</si>
  <si>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</si>
  <si>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</si>
  <si>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</si>
  <si>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</si>
  <si>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</si>
  <si>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</si>
  <si>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</si>
  <si>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</si>
  <si>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</si>
  <si>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</si>
  <si>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</si>
  <si>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</si>
  <si>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</si>
  <si>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</si>
  <si>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</si>
  <si>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</si>
  <si>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</si>
  <si>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</si>
  <si>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</si>
  <si>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</si>
  <si>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</si>
  <si>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</si>
  <si>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</si>
  <si>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</si>
  <si>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</si>
  <si>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</si>
  <si>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</si>
  <si>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</si>
  <si>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</si>
  <si>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</si>
  <si>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</si>
  <si>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</si>
  <si>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</si>
  <si>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</si>
  <si>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</si>
  <si>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</si>
  <si>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</si>
  <si>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</si>
  <si>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</si>
  <si>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</si>
  <si>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</si>
  <si>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</si>
  <si>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</si>
  <si>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</si>
  <si>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</si>
  <si>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</si>
  <si>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</si>
  <si>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</si>
  <si>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</si>
  <si>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</si>
  <si>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</si>
  <si>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</si>
  <si>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</si>
  <si>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</si>
  <si>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</si>
  <si>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</si>
  <si>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</si>
  <si>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</si>
  <si>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</si>
  <si>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</si>
  <si>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</si>
  <si>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</si>
  <si>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</si>
  <si>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</si>
  <si>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</si>
  <si>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</si>
  <si>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</si>
  <si>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</si>
  <si>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</si>
  <si>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</si>
  <si>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</si>
  <si>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</si>
  <si>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</si>
  <si>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</si>
  <si>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</si>
  <si>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</si>
  <si>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</si>
  <si>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</si>
  <si>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</si>
  <si>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</si>
  <si>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</si>
  <si>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</si>
  <si>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</si>
  <si>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</si>
  <si>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</si>
  <si>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</si>
  <si>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</si>
  <si>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</si>
  <si>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</si>
  <si>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</si>
  <si>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</si>
  <si>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</si>
  <si>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</si>
  <si>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</si>
  <si>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</si>
  <si>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</si>
  <si>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</si>
  <si>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</si>
  <si>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</si>
  <si>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</si>
  <si>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</si>
  <si>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</si>
  <si>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</si>
  <si>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</si>
  <si>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</si>
  <si>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</si>
  <si>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</si>
  <si>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</si>
  <si>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</si>
  <si>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</si>
  <si>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</si>
  <si>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</si>
  <si>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</si>
  <si>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</si>
  <si>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</si>
  <si>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</si>
  <si>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</si>
  <si>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</si>
  <si>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</si>
  <si>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</si>
  <si>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</si>
  <si>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</si>
  <si>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</si>
  <si>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</si>
  <si>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</si>
  <si>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</si>
  <si>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</si>
  <si>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</si>
  <si>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</si>
  <si>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</si>
  <si>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</si>
  <si>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</si>
  <si>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</si>
  <si>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</si>
  <si>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</si>
  <si>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</si>
  <si>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</si>
  <si>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</si>
  <si>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</si>
  <si>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</si>
  <si>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</si>
  <si>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</si>
  <si>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</si>
  <si>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</si>
  <si>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</si>
  <si>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</si>
  <si>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</si>
  <si>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</si>
  <si>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</si>
  <si>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</si>
  <si>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</si>
  <si>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</si>
  <si>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</si>
  <si>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</si>
  <si>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</si>
  <si>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</si>
  <si>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</si>
  <si>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</si>
  <si>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</si>
  <si>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</si>
  <si>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</si>
  <si>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</si>
  <si>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</si>
  <si>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</si>
  <si>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</si>
  <si>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</si>
  <si>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</si>
  <si>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</si>
  <si>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</si>
  <si>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</si>
  <si>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</si>
  <si>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</si>
  <si>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</si>
  <si>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</si>
  <si>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</si>
  <si>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</si>
  <si>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</si>
  <si>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</si>
  <si>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</si>
  <si>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</si>
  <si>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</si>
  <si>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</si>
  <si>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</si>
  <si>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</si>
  <si>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</si>
  <si>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</si>
  <si>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</si>
  <si>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</si>
  <si>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</si>
  <si>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</si>
  <si>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</si>
  <si>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</si>
  <si>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</si>
  <si>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</si>
  <si>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</si>
  <si>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</si>
  <si>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</si>
  <si>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</si>
  <si>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</si>
  <si>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</si>
  <si>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</si>
  <si>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</si>
  <si>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</si>
  <si>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</si>
  <si>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</si>
  <si>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</si>
  <si>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</si>
  <si>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</si>
  <si>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</si>
  <si>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</si>
  <si>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</si>
  <si>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</si>
  <si>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</si>
  <si>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</si>
  <si>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</si>
  <si>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</si>
  <si>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</si>
  <si>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</si>
  <si>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</si>
  <si>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</si>
  <si>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</si>
  <si>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</si>
  <si>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</si>
  <si>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</si>
  <si>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</si>
  <si>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</si>
  <si>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</si>
  <si>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</si>
  <si>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</si>
  <si>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</si>
  <si>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</si>
  <si>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</si>
  <si>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</si>
  <si>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</si>
  <si>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</si>
  <si>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</si>
  <si>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</si>
  <si>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</si>
  <si>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</si>
  <si>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</si>
  <si>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</si>
  <si>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</si>
  <si>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</si>
  <si>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</si>
  <si>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</si>
  <si>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</si>
  <si>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</si>
  <si>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</si>
  <si>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</si>
  <si>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</si>
  <si>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</si>
  <si>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</si>
  <si>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</si>
  <si>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</si>
  <si>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</si>
  <si>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</si>
  <si>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</si>
  <si>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</si>
  <si>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</si>
  <si>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</si>
  <si>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</si>
  <si>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</si>
  <si>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</si>
  <si>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</si>
  <si>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</si>
  <si>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</si>
  <si>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</si>
  <si>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</si>
  <si>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</si>
  <si>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</si>
  <si>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</si>
  <si>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</si>
  <si>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</si>
  <si>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</si>
  <si>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</si>
  <si>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</si>
  <si>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</si>
  <si>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</si>
  <si>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</si>
  <si>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</si>
  <si>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</si>
  <si>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</si>
  <si>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</si>
  <si>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</si>
  <si>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</si>
  <si>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</si>
  <si>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</si>
  <si>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</si>
  <si>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</si>
  <si>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</si>
  <si>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</si>
  <si>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</si>
  <si>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</si>
  <si>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</si>
  <si>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</si>
  <si>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</si>
  <si>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</si>
  <si>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</si>
  <si>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</si>
  <si>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</si>
  <si>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</si>
  <si>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</si>
  <si>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</si>
  <si>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</si>
  <si>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</si>
  <si>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</si>
  <si>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</si>
  <si>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</si>
  <si>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</si>
  <si>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</si>
  <si>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</si>
  <si>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</si>
  <si>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</si>
  <si>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</si>
  <si>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</si>
  <si>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</si>
  <si>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</si>
  <si>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</si>
  <si>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</si>
  <si>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</si>
  <si>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</si>
  <si>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</si>
  <si>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</si>
  <si>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</si>
  <si>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</si>
  <si>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</si>
  <si>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</si>
  <si>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</si>
  <si>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</si>
  <si>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</si>
  <si>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</si>
  <si>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</si>
  <si>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</si>
  <si>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</si>
  <si>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</si>
  <si>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</si>
  <si>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</si>
  <si>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</si>
  <si>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</si>
  <si>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</si>
  <si>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</si>
  <si>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</si>
  <si>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</si>
  <si>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</si>
  <si>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</si>
  <si>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</si>
  <si>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</si>
  <si>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</si>
  <si>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</si>
  <si>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</si>
  <si>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</si>
  <si>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</si>
  <si>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</si>
  <si>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</si>
  <si>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</si>
  <si>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</si>
  <si>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</si>
  <si>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</si>
  <si>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</si>
  <si>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</si>
  <si>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</si>
  <si>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</si>
  <si>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</si>
  <si>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</si>
  <si>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</si>
  <si>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</si>
  <si>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</si>
  <si>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</si>
  <si>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</si>
  <si>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</si>
  <si>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</si>
  <si>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</si>
  <si>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</si>
  <si>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</si>
  <si>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</si>
  <si>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</si>
  <si>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</si>
  <si>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</si>
  <si>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</si>
  <si>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</si>
  <si>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</si>
  <si>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</si>
  <si>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</si>
  <si>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</si>
  <si>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</si>
  <si>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</si>
  <si>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</si>
  <si>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</si>
  <si>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</si>
  <si>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</si>
  <si>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</si>
  <si>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</si>
  <si>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</si>
  <si>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</si>
  <si>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</si>
  <si>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</si>
  <si>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</si>
  <si>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</si>
  <si>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</si>
  <si>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</si>
  <si>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</si>
  <si>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</si>
  <si>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</si>
  <si>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</si>
  <si>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</si>
  <si>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</si>
  <si>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</si>
  <si>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</si>
  <si>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</si>
  <si>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</si>
  <si>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</si>
  <si>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</si>
  <si>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</si>
  <si>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</si>
  <si>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</si>
  <si>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</si>
  <si>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</si>
  <si>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</si>
  <si>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</si>
  <si>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</si>
  <si>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</si>
  <si>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</si>
  <si>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</si>
  <si>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</si>
  <si>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</si>
  <si>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</si>
  <si>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</si>
  <si>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</si>
  <si>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</si>
  <si>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</si>
  <si>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</si>
  <si>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</si>
  <si>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</si>
  <si>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</si>
  <si>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</si>
  <si>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</si>
  <si>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</si>
  <si>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</si>
  <si>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</si>
  <si>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</si>
  <si>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</si>
  <si>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</si>
  <si>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</si>
  <si>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</si>
  <si>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</si>
  <si>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</si>
  <si>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</si>
  <si>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</si>
  <si>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</si>
  <si>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</si>
  <si>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</si>
  <si>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</si>
  <si>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</si>
  <si>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</si>
  <si>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</si>
  <si>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</si>
  <si>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</si>
  <si>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</si>
  <si>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</si>
  <si>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</si>
  <si>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</si>
  <si>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</si>
  <si>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</si>
  <si>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</si>
  <si>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</si>
  <si>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</si>
  <si>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</si>
  <si>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</si>
  <si>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</si>
  <si>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</si>
  <si>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</si>
  <si>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</si>
  <si>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</si>
  <si>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</si>
  <si>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</si>
  <si>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</si>
  <si>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</si>
  <si>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</si>
  <si>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</si>
  <si>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</si>
  <si>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</si>
  <si>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</si>
  <si>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</si>
  <si>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</si>
  <si>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</si>
  <si>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</si>
  <si>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</si>
  <si>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</si>
  <si>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</si>
  <si>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</si>
  <si>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</si>
  <si>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</si>
  <si>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</si>
  <si>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</si>
  <si>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</si>
  <si>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</si>
  <si>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</si>
  <si>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</si>
  <si>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</si>
  <si>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</si>
  <si>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</si>
  <si>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</si>
  <si>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</si>
  <si>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</si>
  <si>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</si>
  <si>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</si>
  <si>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</si>
  <si>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</si>
  <si>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</si>
  <si>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</si>
  <si>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</si>
  <si>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</si>
  <si>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</si>
  <si>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</si>
  <si>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</si>
  <si>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</si>
  <si>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</si>
  <si>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</si>
  <si>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</si>
  <si>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</si>
  <si>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</si>
  <si>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</si>
  <si>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</si>
  <si>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</si>
  <si>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</si>
  <si>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</si>
  <si>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</si>
  <si>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</si>
  <si>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</si>
  <si>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</si>
  <si>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</si>
  <si>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</si>
  <si>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</si>
  <si>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</si>
  <si>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</si>
  <si>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</si>
  <si>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</si>
  <si>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</si>
  <si>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</si>
  <si>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</si>
  <si>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</si>
  <si>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</si>
  <si>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</si>
  <si>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</si>
  <si>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</si>
  <si>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</si>
  <si>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</si>
  <si>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</si>
  <si>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</si>
  <si>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</si>
  <si>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</si>
  <si>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</si>
  <si>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</si>
  <si>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</si>
  <si>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</si>
  <si>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</si>
  <si>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</si>
  <si>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</si>
  <si>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</si>
  <si>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</si>
  <si>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</si>
  <si>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</si>
  <si>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</si>
  <si>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</si>
  <si>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</si>
  <si>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</si>
  <si>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</si>
  <si>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</si>
  <si>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</si>
  <si>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</si>
  <si>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</si>
  <si>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</si>
  <si>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</si>
  <si>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</si>
  <si>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</si>
  <si>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</si>
  <si>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</si>
  <si>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</si>
  <si>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</si>
  <si>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</si>
  <si>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</si>
  <si>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</si>
  <si>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</si>
  <si>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</si>
  <si>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</si>
  <si>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</si>
  <si>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</si>
  <si>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</si>
  <si>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</si>
  <si>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</si>
  <si>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</si>
  <si>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</si>
  <si>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</si>
  <si>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</si>
  <si>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</si>
  <si>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</si>
  <si>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</si>
  <si>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</si>
  <si>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</si>
  <si>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</si>
  <si>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</si>
  <si>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</si>
  <si>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</si>
  <si>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</si>
  <si>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</si>
  <si>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</si>
  <si>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</si>
  <si>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</si>
  <si>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</si>
  <si>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</si>
  <si>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</si>
  <si>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</si>
  <si>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</si>
  <si>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</si>
  <si>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</si>
  <si>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</si>
  <si>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</si>
  <si>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</si>
  <si>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</si>
  <si>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</si>
  <si>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</si>
  <si>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</si>
  <si>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</si>
  <si>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</si>
  <si>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</si>
  <si>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</si>
  <si>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</si>
  <si>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</si>
  <si>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</si>
  <si>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</si>
  <si>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</si>
  <si>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</si>
  <si>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</si>
  <si>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</si>
  <si>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</si>
  <si>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</si>
  <si>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</si>
  <si>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</si>
  <si>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</si>
  <si>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</si>
  <si>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</si>
  <si>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</si>
  <si>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</si>
  <si>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</si>
  <si>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</si>
  <si>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</si>
  <si>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</si>
  <si>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</si>
  <si>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</si>
  <si>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</si>
  <si>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</si>
  <si>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</si>
  <si>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</si>
  <si>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</si>
  <si>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</si>
  <si>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</si>
  <si>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</si>
  <si>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</si>
  <si>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</si>
  <si>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</si>
  <si>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</si>
  <si>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</si>
  <si>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</si>
  <si>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</si>
  <si>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</si>
  <si>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</si>
  <si>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</si>
  <si>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</si>
  <si>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</si>
  <si>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</si>
  <si>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</si>
  <si>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</si>
  <si>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</si>
  <si>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</si>
  <si>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</si>
  <si>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</si>
  <si>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</si>
  <si>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</si>
  <si>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</si>
  <si>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</si>
  <si>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</si>
  <si>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</si>
  <si>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</si>
  <si>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</si>
  <si>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</si>
  <si>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</si>
  <si>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</si>
  <si>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</si>
  <si>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</si>
  <si>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</si>
  <si>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</si>
  <si>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</si>
  <si>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</si>
  <si>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</si>
  <si>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</si>
  <si>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</si>
  <si>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</si>
  <si>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</si>
  <si>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</si>
  <si>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</si>
  <si>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</si>
  <si>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</si>
  <si>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</si>
  <si>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</si>
  <si>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</si>
  <si>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</si>
  <si>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</si>
  <si>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</si>
  <si>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</si>
  <si>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</si>
  <si>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</si>
  <si>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</si>
  <si>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</si>
  <si>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</si>
  <si>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</si>
  <si>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</si>
  <si>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</si>
  <si>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</si>
  <si>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</si>
  <si>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</si>
  <si>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</si>
  <si>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</si>
  <si>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</si>
  <si>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</si>
  <si>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</si>
  <si>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</si>
  <si>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</si>
  <si>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</si>
  <si>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</si>
  <si>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</si>
  <si>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</si>
  <si>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</si>
  <si>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</si>
  <si>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</si>
  <si>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</si>
  <si>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</si>
  <si>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</si>
  <si>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</si>
  <si>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</si>
  <si>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</si>
  <si>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</si>
  <si>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</si>
  <si>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</si>
  <si>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</si>
  <si>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</si>
  <si>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</si>
  <si>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</si>
  <si>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</si>
  <si>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</si>
  <si>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</si>
  <si>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</si>
  <si>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</si>
  <si>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</si>
  <si>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</si>
  <si>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</si>
  <si>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</si>
  <si>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</si>
  <si>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</si>
  <si>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</si>
  <si>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</si>
  <si>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</si>
  <si>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</si>
  <si>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</si>
  <si>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</si>
  <si>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</si>
  <si>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</si>
  <si>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</si>
  <si>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</si>
  <si>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</si>
  <si>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</si>
  <si>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</si>
  <si>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</si>
  <si>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</si>
  <si>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</si>
  <si>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</si>
  <si>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</si>
  <si>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</si>
  <si>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</si>
  <si>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</si>
  <si>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</si>
  <si>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</si>
  <si>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</si>
  <si>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</si>
  <si>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</si>
  <si>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</si>
  <si>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</si>
  <si>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</si>
  <si>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</si>
  <si>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</si>
  <si>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</si>
  <si>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</si>
  <si>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</si>
  <si>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</si>
  <si>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</si>
  <si>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</si>
  <si>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</si>
  <si>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</si>
  <si>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</si>
  <si>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</si>
  <si>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</si>
  <si>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</si>
  <si>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</si>
  <si>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</si>
  <si>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</si>
  <si>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</si>
  <si>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</si>
  <si>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</si>
  <si>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</si>
  <si>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</si>
  <si>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</si>
  <si>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</si>
  <si>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</si>
  <si>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</si>
  <si>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</si>
  <si>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</si>
  <si>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</si>
  <si>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</si>
  <si>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</si>
  <si>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</si>
  <si>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</si>
  <si>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</si>
  <si>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</si>
  <si>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</si>
  <si>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</si>
  <si>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</si>
  <si>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</si>
  <si>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</si>
  <si>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</si>
  <si>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</si>
  <si>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</si>
  <si>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</si>
  <si>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</si>
  <si>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</si>
  <si>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</si>
  <si>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</si>
  <si>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</si>
  <si>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</si>
  <si>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</si>
  <si>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</si>
  <si>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</si>
  <si>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</si>
  <si>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</si>
  <si>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</si>
  <si>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</si>
  <si>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</si>
  <si>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</si>
  <si>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</si>
  <si>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</si>
  <si>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</si>
  <si>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</si>
  <si>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</si>
  <si>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</si>
  <si>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</si>
  <si>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</si>
  <si>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</si>
  <si>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</si>
  <si>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</si>
  <si>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</si>
  <si>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</si>
  <si>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</si>
  <si>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</si>
  <si>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</si>
  <si>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</si>
  <si>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</si>
  <si>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</si>
  <si>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</si>
  <si>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</si>
  <si>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</si>
  <si>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</si>
  <si>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</si>
  <si>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</si>
  <si>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</si>
  <si>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</si>
  <si>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</si>
  <si>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</si>
  <si>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</si>
  <si>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</si>
  <si>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</si>
  <si>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</si>
  <si>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</si>
  <si>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</si>
  <si>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</si>
  <si>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</si>
  <si>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</si>
  <si>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</si>
  <si>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</si>
  <si>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</si>
  <si>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</si>
  <si>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</si>
  <si>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</si>
  <si>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</si>
  <si>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</si>
  <si>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</si>
  <si>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</si>
  <si>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</si>
  <si>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</si>
  <si>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</si>
  <si>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</si>
  <si>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</si>
  <si>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</si>
  <si>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</si>
  <si>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</si>
  <si>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</si>
  <si>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</si>
  <si>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</si>
  <si>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</si>
  <si>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</si>
  <si>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</si>
  <si>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</si>
  <si>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</si>
  <si>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</si>
  <si>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</si>
  <si>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</si>
  <si>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</si>
  <si>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</si>
  <si>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</si>
  <si>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</si>
  <si>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</si>
  <si>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</si>
  <si>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</si>
  <si>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</si>
  <si>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</si>
  <si>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</si>
  <si>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</si>
  <si>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</si>
  <si>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</si>
  <si>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</si>
  <si>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</si>
  <si>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</si>
  <si>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</si>
  <si>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</si>
  <si>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</si>
  <si>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</si>
  <si>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</si>
  <si>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</si>
  <si>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</si>
  <si>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</si>
  <si>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</si>
  <si>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</si>
  <si>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</si>
  <si>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</si>
  <si>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</si>
  <si>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</si>
  <si>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</si>
  <si>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</si>
  <si>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</si>
  <si>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</si>
  <si>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</si>
  <si>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</si>
  <si>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</si>
  <si>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</si>
  <si>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</si>
  <si>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</si>
  <si>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</si>
  <si>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</si>
  <si>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</si>
  <si>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</si>
  <si>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</si>
  <si>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</si>
  <si>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</si>
  <si>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</si>
  <si>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</si>
  <si>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</si>
  <si>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</si>
  <si>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</si>
  <si>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</si>
  <si>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</si>
  <si>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</si>
  <si>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</si>
  <si>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</si>
  <si>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</si>
  <si>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</si>
  <si>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</si>
  <si>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</si>
  <si>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</si>
  <si>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</si>
  <si>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</si>
  <si>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</si>
  <si>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</si>
  <si>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</si>
  <si>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</si>
  <si>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</si>
  <si>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</si>
  <si>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</si>
  <si>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</si>
  <si>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</si>
  <si>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</si>
  <si>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</si>
  <si>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</si>
  <si>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</si>
  <si>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</si>
  <si>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</si>
  <si>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</si>
  <si>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</si>
  <si>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</si>
  <si>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</si>
  <si>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</si>
  <si>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</si>
  <si>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</si>
  <si>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</si>
  <si>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</si>
  <si>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</si>
  <si>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</si>
  <si>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</si>
  <si>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</si>
  <si>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</si>
  <si>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</si>
  <si>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</si>
  <si>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</si>
  <si>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</si>
  <si>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</si>
  <si>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</si>
  <si>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</si>
  <si>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</si>
  <si>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</si>
  <si>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</si>
  <si>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</si>
  <si>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</si>
  <si>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</si>
  <si>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</si>
  <si>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</si>
  <si>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</si>
  <si>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</si>
  <si>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</si>
  <si>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</si>
  <si>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</si>
  <si>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</si>
  <si>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</si>
  <si>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</si>
  <si>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</si>
  <si>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</si>
  <si>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</si>
  <si>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</si>
  <si>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</si>
  <si>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</si>
  <si>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</si>
  <si>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</si>
  <si>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</si>
  <si>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</si>
  <si>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</si>
  <si>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</si>
  <si>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</si>
  <si>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</si>
  <si>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</si>
  <si>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</si>
  <si>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</si>
  <si>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</si>
  <si>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</si>
  <si>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</si>
  <si>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</si>
  <si>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</si>
  <si>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</si>
  <si>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</si>
  <si>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</si>
  <si>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</si>
  <si>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</si>
  <si>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</si>
  <si>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</si>
  <si>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</si>
  <si>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</si>
  <si>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</si>
  <si>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</si>
  <si>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</si>
  <si>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</si>
  <si>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</si>
  <si>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</si>
  <si>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</si>
  <si>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</si>
  <si>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</si>
  <si>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</si>
  <si>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</si>
  <si>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</si>
  <si>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</si>
  <si>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</si>
  <si>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</si>
  <si>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</si>
  <si>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</si>
  <si>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</si>
  <si>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</si>
  <si>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</si>
  <si>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</si>
  <si>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</si>
  <si>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</si>
  <si>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</si>
  <si>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</si>
  <si>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</si>
  <si>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</si>
  <si>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</si>
  <si>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</si>
  <si>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</si>
  <si>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</si>
  <si>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</si>
  <si>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</si>
  <si>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</si>
  <si>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</si>
  <si>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</si>
  <si>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</si>
  <si>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</si>
  <si>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</si>
  <si>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</si>
  <si>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</si>
  <si>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</si>
  <si>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</si>
  <si>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</si>
  <si>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</si>
  <si>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</si>
  <si>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</si>
  <si>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</si>
  <si>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</si>
  <si>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</si>
  <si>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</si>
  <si>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</si>
  <si>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</si>
  <si>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</si>
  <si>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</si>
  <si>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</si>
  <si>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</si>
  <si>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</si>
  <si>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</si>
  <si>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</si>
  <si>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</si>
  <si>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</si>
  <si>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</si>
  <si>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</si>
  <si>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</si>
  <si>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</si>
  <si>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</si>
  <si>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</si>
  <si>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</si>
  <si>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</si>
  <si>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</si>
  <si>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</si>
  <si>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</si>
  <si>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</si>
  <si>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</si>
  <si>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</si>
  <si>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</si>
  <si>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</si>
  <si>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</si>
  <si>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</si>
  <si>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</si>
  <si>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</si>
  <si>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</si>
  <si>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</si>
  <si>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</si>
  <si>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</si>
  <si>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</si>
  <si>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</si>
  <si>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</si>
  <si>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</si>
  <si>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</si>
  <si>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</si>
  <si>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</si>
  <si>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</si>
  <si>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</si>
  <si>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</si>
  <si>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</si>
  <si>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</si>
  <si>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</si>
  <si>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</si>
  <si>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</si>
  <si>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</si>
  <si>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</si>
  <si>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</si>
  <si>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</si>
  <si>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</si>
  <si>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</si>
  <si>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</si>
  <si>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</si>
  <si>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</si>
  <si>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</si>
  <si>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</si>
  <si>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</si>
  <si>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</si>
  <si>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</si>
  <si>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</si>
  <si>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</si>
  <si>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</si>
  <si>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</si>
  <si>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</si>
  <si>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</si>
  <si>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</si>
  <si>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</si>
  <si>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</si>
  <si>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</si>
  <si>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</si>
  <si>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</si>
  <si>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</si>
  <si>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</si>
  <si>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</si>
  <si>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</si>
  <si>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</si>
  <si>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</si>
  <si>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</si>
  <si>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</si>
  <si>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</si>
  <si>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</si>
  <si>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</si>
  <si>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</si>
  <si>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</si>
  <si>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</si>
  <si>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</si>
  <si>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</si>
  <si>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</si>
  <si>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</si>
  <si>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</si>
  <si>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</si>
  <si>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</si>
  <si>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</si>
  <si>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</si>
  <si>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</si>
  <si>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</si>
  <si>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</si>
  <si>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</si>
  <si>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</si>
  <si>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</si>
  <si>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</si>
  <si>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</si>
  <si>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</si>
  <si>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</si>
  <si>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</si>
  <si>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</si>
  <si>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</si>
  <si>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</si>
  <si>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</si>
  <si>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</si>
  <si>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</si>
  <si>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</si>
  <si>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</si>
  <si>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</si>
  <si>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</si>
  <si>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</si>
  <si>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</si>
  <si>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</si>
  <si>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</si>
  <si>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</si>
  <si>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</si>
  <si>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</si>
  <si>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</si>
  <si>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</si>
  <si>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</si>
  <si>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</si>
  <si>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</si>
  <si>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</si>
  <si>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</si>
  <si>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</si>
  <si>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</si>
  <si>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</si>
  <si>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</si>
  <si>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</si>
  <si>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</si>
  <si>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</si>
  <si>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</si>
  <si>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</si>
  <si>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</si>
  <si>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</si>
  <si>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</si>
  <si>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</si>
  <si>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</si>
  <si>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</si>
  <si>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</si>
  <si>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</si>
  <si>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</si>
  <si>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</si>
  <si>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</si>
  <si>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</si>
  <si>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</si>
  <si>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</si>
  <si>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</si>
  <si>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</si>
  <si>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</si>
  <si>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</si>
  <si>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</si>
  <si>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</si>
  <si>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</si>
  <si>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</si>
  <si>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</si>
  <si>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</si>
  <si>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</si>
  <si>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</si>
  <si>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</si>
  <si>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</si>
  <si>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</si>
  <si>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</si>
  <si>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</si>
  <si>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</si>
  <si>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</si>
  <si>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</si>
  <si>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</si>
  <si>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</si>
  <si>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</si>
  <si>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</si>
  <si>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</si>
  <si>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</si>
  <si>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</si>
  <si>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</si>
  <si>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</si>
  <si>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</si>
  <si>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</si>
  <si>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</si>
  <si>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</si>
  <si>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</si>
  <si>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</si>
  <si>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</si>
  <si>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</si>
  <si>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</si>
  <si>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</si>
  <si>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</si>
  <si>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</si>
  <si>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</si>
  <si>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</si>
  <si>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</si>
  <si>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</si>
  <si>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</si>
  <si>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</si>
  <si>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</si>
  <si>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</si>
  <si>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</si>
  <si>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</si>
  <si>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</si>
  <si>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</si>
  <si>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</si>
  <si>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</si>
  <si>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</si>
  <si>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</si>
  <si>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</si>
  <si>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</si>
  <si>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</si>
  <si>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</si>
  <si>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</si>
  <si>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</si>
  <si>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</si>
  <si>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</si>
  <si>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</si>
  <si>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</si>
  <si>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</si>
  <si>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</si>
  <si>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</si>
  <si>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</si>
  <si>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</si>
  <si>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</si>
  <si>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</si>
  <si>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</si>
  <si>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</si>
  <si>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</si>
  <si>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</si>
  <si>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</si>
  <si>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</si>
  <si>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</si>
  <si>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</si>
  <si>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</si>
  <si>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</si>
  <si>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</si>
  <si>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</si>
  <si>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</si>
  <si>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</si>
  <si>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</si>
  <si>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</si>
  <si>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</si>
  <si>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</si>
  <si>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</si>
  <si>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</si>
  <si>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</si>
  <si>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</si>
  <si>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</si>
  <si>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</si>
  <si>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</si>
  <si>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</si>
  <si>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</si>
  <si>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</si>
  <si>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</si>
  <si>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</si>
  <si>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</si>
  <si>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</si>
  <si>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</si>
  <si>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</si>
  <si>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</si>
  <si>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</si>
  <si>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</si>
  <si>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</si>
  <si>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</si>
  <si>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</si>
  <si>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</si>
  <si>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</si>
  <si>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</si>
  <si>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</si>
  <si>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</si>
  <si>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</si>
  <si>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</si>
  <si>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</si>
  <si>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</si>
  <si>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</si>
  <si>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</si>
  <si>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</si>
  <si>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</si>
  <si>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</si>
  <si>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</si>
  <si>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</si>
  <si>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</si>
  <si>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</si>
  <si>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</si>
  <si>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</si>
  <si>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</si>
  <si>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</si>
  <si>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</si>
  <si>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</si>
  <si>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</si>
  <si>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</si>
  <si>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</si>
  <si>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</si>
  <si>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</si>
  <si>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</si>
  <si>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</si>
  <si>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</si>
  <si>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</si>
  <si>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</si>
  <si>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</si>
  <si>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</si>
  <si>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</si>
  <si>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</si>
  <si>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</si>
  <si>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</si>
  <si>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</si>
  <si>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</si>
  <si>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</si>
  <si>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</si>
  <si>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</si>
  <si>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</si>
  <si>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</si>
  <si>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</si>
  <si>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</si>
  <si>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</si>
  <si>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</si>
  <si>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</si>
  <si>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</si>
  <si>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</si>
  <si>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</si>
  <si>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</si>
  <si>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</si>
  <si>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</si>
  <si>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</si>
  <si>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</si>
  <si>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</si>
  <si>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</si>
  <si>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</si>
  <si>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</si>
  <si>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</si>
  <si>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</si>
  <si>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</si>
  <si>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</si>
  <si>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</si>
  <si>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</si>
  <si>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</si>
  <si>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</si>
  <si>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</si>
  <si>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</si>
  <si>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</si>
  <si>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</si>
  <si>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</si>
  <si>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</si>
  <si>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</si>
  <si>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</si>
  <si>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</si>
  <si>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</si>
  <si>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</si>
  <si>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</si>
  <si>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</si>
  <si>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</si>
  <si>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</si>
  <si>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</si>
  <si>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</si>
  <si>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</si>
  <si>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</si>
  <si>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</si>
  <si>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</si>
  <si>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</si>
  <si>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</si>
  <si>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</si>
  <si>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</si>
  <si>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</si>
  <si>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</si>
  <si>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</si>
  <si>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</si>
  <si>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</si>
  <si>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</si>
  <si>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</si>
  <si>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</si>
  <si>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</si>
  <si>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</si>
  <si>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</si>
  <si>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</si>
  <si>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</si>
  <si>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</si>
  <si>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</si>
  <si>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</si>
  <si>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</si>
  <si>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</si>
  <si>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</si>
  <si>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</si>
  <si>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</si>
  <si>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</si>
  <si>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</si>
  <si>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</si>
  <si>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</si>
  <si>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</si>
  <si>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</si>
  <si>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</si>
  <si>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</si>
  <si>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</si>
  <si>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</si>
  <si>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</si>
  <si>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</si>
  <si>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</si>
  <si>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</si>
  <si>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</si>
  <si>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</si>
  <si>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</si>
  <si>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</si>
  <si>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</si>
  <si>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</si>
  <si>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</si>
  <si>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</si>
  <si>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</si>
  <si>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</si>
  <si>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</si>
  <si>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</si>
  <si>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</si>
  <si>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</si>
  <si>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</si>
  <si>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</si>
  <si>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</si>
  <si>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</si>
  <si>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</si>
  <si>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</si>
  <si>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</si>
  <si>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</si>
  <si>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</si>
  <si>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</si>
  <si>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</si>
  <si>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</si>
  <si>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</si>
  <si>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</si>
  <si>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</si>
  <si>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</si>
  <si>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</si>
  <si>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</si>
  <si>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</si>
  <si>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</si>
  <si>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</si>
  <si>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</si>
  <si>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</si>
  <si>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</si>
  <si>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</si>
  <si>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</si>
  <si>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</si>
  <si>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</si>
  <si>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</si>
  <si>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</si>
  <si>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</si>
  <si>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</si>
  <si>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</si>
  <si>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</si>
  <si>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</si>
  <si>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</si>
  <si>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</si>
  <si>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</si>
  <si>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</si>
  <si>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</si>
  <si>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</si>
  <si>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</si>
  <si>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</si>
  <si>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</si>
  <si>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</si>
  <si>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</si>
  <si>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</si>
  <si>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</si>
  <si>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</si>
  <si>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</si>
  <si>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</si>
  <si>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</si>
  <si>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</si>
  <si>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</si>
  <si>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</si>
  <si>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</si>
  <si>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</si>
  <si>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</si>
  <si>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</si>
  <si>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</si>
  <si>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</si>
  <si>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</si>
  <si>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</si>
  <si>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</si>
  <si>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</si>
  <si>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</si>
  <si>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</si>
  <si>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</si>
  <si>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</si>
  <si>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</si>
  <si>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</si>
  <si>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</si>
  <si>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</si>
  <si>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</si>
  <si>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</si>
  <si>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</si>
  <si>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</si>
  <si>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</si>
  <si>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</si>
  <si>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</si>
  <si>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</si>
  <si>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</si>
  <si>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</si>
  <si>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</si>
  <si>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</si>
  <si>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</si>
  <si>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</si>
  <si>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</si>
  <si>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</si>
  <si>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</si>
  <si>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</si>
  <si>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</si>
  <si>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</si>
  <si>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</si>
  <si>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</si>
  <si>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</si>
  <si>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</si>
  <si>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</si>
  <si>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</si>
  <si>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</si>
  <si>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</si>
  <si>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</si>
  <si>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</si>
  <si>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</si>
  <si>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</si>
  <si>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</si>
  <si>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</si>
  <si>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</si>
  <si>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</si>
  <si>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</si>
  <si>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</si>
  <si>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</si>
  <si>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</si>
  <si>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</si>
  <si>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</si>
  <si>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</si>
  <si>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</si>
  <si>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</si>
  <si>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</si>
  <si>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</si>
  <si>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</si>
  <si>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</si>
  <si>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</si>
  <si>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</si>
  <si>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</si>
  <si>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</si>
  <si>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</si>
  <si>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</si>
  <si>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</si>
  <si>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</si>
  <si>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</si>
  <si>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</si>
  <si>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</si>
  <si>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</si>
  <si>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</si>
  <si>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</si>
  <si>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</si>
  <si>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</si>
  <si>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</si>
  <si>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</si>
  <si>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</si>
  <si>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</si>
  <si>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</si>
  <si>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</si>
  <si>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</si>
  <si>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</si>
  <si>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</si>
  <si>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</si>
  <si>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</si>
  <si>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</si>
  <si>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</si>
  <si>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</si>
  <si>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</si>
  <si>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</si>
  <si>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</si>
  <si>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</si>
  <si>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</si>
  <si>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</si>
  <si>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</si>
  <si>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</si>
  <si>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</si>
  <si>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</si>
  <si>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</si>
  <si>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</si>
  <si>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</si>
  <si>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</si>
  <si>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</si>
  <si>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</si>
  <si>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</si>
  <si>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</si>
  <si>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</si>
  <si>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</si>
  <si>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</si>
  <si>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</si>
  <si>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</si>
  <si>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</si>
  <si>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</si>
  <si>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</si>
  <si>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</si>
  <si>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</si>
  <si>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</si>
  <si>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</si>
  <si>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</si>
  <si>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</si>
  <si>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</si>
  <si>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</si>
  <si>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</si>
  <si>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</si>
  <si>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</si>
  <si>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</si>
  <si>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</si>
  <si>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</si>
  <si>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</si>
  <si>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</si>
  <si>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</si>
  <si>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</si>
  <si>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</si>
  <si>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</si>
  <si>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</si>
  <si>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</si>
  <si>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</si>
  <si>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</si>
  <si>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</si>
  <si>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</si>
  <si>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</si>
  <si>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</si>
  <si>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</si>
  <si>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</si>
  <si>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</si>
  <si>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</si>
  <si>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</si>
  <si>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</si>
  <si>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</si>
  <si>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</si>
  <si>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</si>
  <si>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</si>
  <si>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</si>
  <si>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</si>
  <si>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</si>
  <si>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</si>
  <si>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</si>
  <si>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</si>
  <si>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</si>
  <si>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</si>
  <si>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</si>
  <si>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</si>
  <si>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</si>
  <si>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</si>
  <si>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</si>
  <si>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</si>
  <si>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</si>
  <si>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</si>
  <si>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</si>
  <si>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</si>
  <si>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</si>
  <si>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</si>
  <si>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</si>
  <si>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</si>
  <si>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</si>
  <si>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</si>
  <si>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</si>
  <si>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</si>
  <si>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</si>
  <si>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</si>
  <si>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</si>
  <si>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</si>
  <si>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</si>
  <si>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</si>
  <si>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</si>
  <si>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</si>
  <si>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</si>
  <si>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</si>
  <si>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</si>
  <si>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</si>
  <si>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</si>
  <si>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</si>
  <si>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</si>
  <si>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</si>
  <si>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</si>
  <si>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</si>
  <si>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</si>
  <si>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</si>
  <si>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</si>
  <si>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</si>
  <si>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</si>
  <si>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</si>
  <si>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</si>
  <si>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</si>
  <si>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</si>
  <si>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</si>
  <si>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</si>
  <si>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</si>
  <si>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</si>
  <si>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</si>
  <si>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</si>
  <si>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</si>
  <si>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</si>
  <si>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</si>
  <si>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</si>
  <si>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</si>
  <si>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</si>
  <si>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</si>
  <si>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</si>
  <si>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</si>
  <si>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</si>
  <si>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</si>
  <si>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</si>
  <si>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</si>
  <si>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</si>
  <si>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</si>
  <si>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</si>
  <si>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</si>
  <si>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</si>
  <si>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</si>
  <si>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</si>
  <si>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</si>
  <si>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</si>
  <si>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</si>
  <si>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</si>
  <si>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</si>
  <si>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</si>
  <si>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</si>
  <si>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</si>
  <si>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</si>
  <si>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</si>
  <si>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</si>
  <si>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</si>
  <si>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</si>
  <si>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</si>
  <si>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</si>
  <si>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</si>
  <si>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</si>
  <si>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</si>
  <si>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</si>
  <si>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</si>
  <si>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</si>
  <si>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</si>
  <si>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</si>
  <si>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</si>
  <si>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</si>
  <si>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</si>
  <si>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</si>
  <si>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</si>
  <si>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</si>
  <si>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</si>
  <si>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</si>
  <si>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</si>
  <si>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</si>
  <si>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</si>
  <si>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</si>
  <si>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</si>
  <si>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</si>
  <si>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</si>
  <si>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</si>
  <si>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</si>
  <si>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</si>
  <si>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</si>
  <si>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</si>
  <si>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</si>
  <si>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</si>
  <si>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</si>
  <si>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</si>
  <si>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</si>
  <si>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</si>
  <si>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</si>
  <si>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</si>
  <si>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</si>
  <si>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</si>
  <si>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</si>
  <si>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</si>
  <si>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</si>
  <si>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</si>
  <si>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</si>
  <si>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</si>
  <si>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</si>
  <si>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</si>
  <si>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</si>
  <si>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</si>
  <si>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</si>
  <si>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</si>
  <si>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</si>
  <si>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</si>
  <si>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</si>
  <si>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</si>
  <si>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</si>
  <si>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</si>
  <si>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</si>
  <si>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</si>
  <si>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</si>
  <si>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</si>
  <si>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</si>
  <si>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</si>
  <si>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</si>
  <si>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</si>
  <si>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</si>
  <si>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</si>
  <si>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</si>
  <si>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</si>
  <si>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</si>
  <si>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</si>
  <si>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</si>
  <si>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</si>
  <si>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</si>
  <si>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</si>
  <si>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</si>
  <si>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</si>
  <si>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</si>
  <si>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</si>
  <si>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</si>
  <si>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</si>
  <si>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</si>
  <si>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</si>
  <si>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</si>
  <si>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</si>
  <si>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</si>
  <si>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</si>
  <si>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</si>
  <si>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</si>
  <si>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</si>
  <si>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</si>
  <si>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</si>
  <si>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</si>
  <si>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</si>
  <si>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</si>
  <si>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</si>
  <si>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</si>
  <si>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</si>
  <si>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</si>
  <si>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</si>
  <si>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</si>
  <si>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</si>
  <si>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</si>
  <si>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</si>
  <si>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</si>
  <si>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</si>
  <si>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</si>
  <si>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</si>
  <si>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</si>
  <si>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</si>
  <si>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</si>
  <si>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</si>
  <si>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</si>
  <si>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</si>
  <si>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</si>
  <si>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</si>
  <si>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</si>
  <si>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</si>
  <si>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</si>
  <si>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</si>
  <si>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</si>
  <si>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</si>
  <si>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</si>
  <si>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</si>
  <si>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</si>
  <si>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</si>
  <si>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</si>
  <si>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</si>
  <si>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</si>
  <si>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</si>
  <si>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</si>
  <si>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</si>
  <si>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</si>
  <si>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</si>
  <si>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</si>
  <si>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</si>
  <si>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</si>
  <si>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</si>
  <si>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</si>
  <si>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</si>
  <si>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</si>
  <si>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</si>
  <si>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</si>
  <si>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</si>
  <si>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</si>
  <si>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</si>
  <si>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</si>
  <si>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</si>
  <si>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</si>
  <si>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</si>
  <si>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</si>
  <si>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</si>
  <si>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</si>
  <si>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</si>
  <si>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</si>
  <si>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</si>
  <si>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</si>
  <si>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</si>
  <si>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</si>
  <si>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</si>
  <si>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</si>
  <si>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</si>
  <si>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</si>
  <si>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</si>
  <si>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</si>
  <si>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</si>
  <si>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</si>
  <si>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</si>
  <si>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</si>
  <si>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</si>
  <si>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</si>
  <si>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</si>
  <si>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</si>
  <si>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</si>
  <si>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</si>
  <si>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</si>
  <si>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</si>
  <si>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</si>
  <si>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</si>
  <si>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</si>
  <si>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</si>
  <si>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</si>
  <si>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</si>
  <si>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</si>
  <si>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</si>
  <si>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</si>
  <si>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</si>
  <si>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</si>
  <si>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</si>
  <si>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</si>
  <si>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</si>
  <si>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</si>
  <si>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</si>
  <si>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</si>
  <si>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</si>
  <si>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</si>
  <si>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</si>
  <si>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</si>
  <si>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</si>
  <si>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</si>
  <si>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</si>
  <si>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</si>
  <si>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</si>
  <si>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</si>
  <si>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</si>
  <si>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</si>
  <si>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</si>
  <si>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</si>
  <si>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</si>
  <si>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</si>
  <si>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</si>
  <si>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</si>
  <si>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</si>
  <si>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</si>
  <si>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</si>
  <si>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</si>
  <si>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</si>
  <si>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</si>
  <si>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</si>
  <si>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</si>
  <si>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</si>
  <si>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</si>
  <si>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</si>
  <si>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</si>
  <si>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</si>
  <si>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</si>
  <si>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</si>
  <si>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</si>
  <si>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</si>
  <si>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</si>
  <si>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</si>
  <si>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</si>
  <si>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</si>
  <si>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</si>
  <si>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</si>
  <si>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</si>
  <si>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</si>
  <si>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</si>
  <si>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</si>
  <si>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</si>
  <si>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</si>
  <si>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</si>
  <si>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</si>
  <si>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</si>
  <si>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</si>
  <si>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</si>
  <si>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</si>
  <si>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</si>
  <si>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</si>
  <si>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</si>
  <si>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</si>
  <si>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</si>
  <si>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</si>
  <si>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</si>
  <si>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</si>
  <si>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</si>
  <si>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</si>
  <si>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</si>
  <si>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</si>
  <si>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</si>
  <si>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</si>
  <si>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</si>
  <si>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</si>
  <si>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</si>
  <si>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</si>
  <si>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</si>
  <si>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</si>
  <si>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</si>
  <si>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</si>
  <si>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</si>
  <si>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</si>
  <si>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</si>
  <si>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</si>
  <si>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</si>
  <si>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</si>
  <si>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</si>
  <si>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</si>
  <si>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</si>
  <si>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</si>
  <si>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</si>
  <si>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</si>
  <si>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</si>
  <si>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</si>
  <si>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</si>
  <si>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</si>
  <si>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</si>
  <si>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</si>
  <si>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</si>
  <si>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</si>
  <si>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</si>
  <si>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</si>
  <si>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</si>
  <si>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</si>
  <si>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</si>
  <si>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</si>
  <si>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</si>
  <si>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</si>
  <si>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</si>
  <si>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</si>
  <si>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</si>
  <si>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</si>
  <si>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</si>
  <si>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</si>
  <si>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</si>
  <si>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</si>
  <si>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</si>
  <si>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</si>
  <si>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</si>
  <si>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</si>
  <si>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</si>
  <si>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</si>
  <si>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</si>
  <si>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</si>
  <si>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</si>
  <si>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</si>
  <si>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</si>
  <si>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</si>
  <si>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</si>
  <si>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</si>
  <si>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</si>
  <si>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</si>
  <si>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</si>
  <si>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</si>
  <si>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</si>
  <si>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</si>
  <si>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</si>
  <si>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</si>
  <si>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</si>
  <si>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</si>
  <si>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</si>
  <si>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</si>
  <si>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</si>
  <si>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</si>
  <si>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</si>
  <si>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</si>
  <si>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</si>
  <si>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</si>
  <si>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</si>
  <si>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</si>
  <si>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</si>
  <si>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</si>
  <si>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</si>
  <si>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</si>
  <si>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</si>
  <si>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</si>
  <si>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</si>
  <si>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</si>
  <si>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</si>
  <si>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</si>
  <si>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</si>
  <si>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</si>
  <si>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</si>
  <si>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</si>
  <si>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</si>
  <si>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</si>
  <si>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</si>
  <si>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</si>
  <si>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</si>
  <si>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</si>
  <si>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</si>
  <si>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</si>
  <si>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</si>
  <si>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</si>
  <si>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</si>
  <si>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</si>
  <si>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</si>
  <si>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</si>
  <si>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</si>
  <si>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</si>
  <si>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</si>
  <si>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</si>
  <si>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</si>
  <si>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</si>
  <si>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</si>
  <si>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</si>
  <si>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</si>
  <si>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</si>
  <si>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</si>
  <si>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</si>
  <si>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</si>
  <si>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</si>
  <si>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</si>
  <si>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</si>
  <si>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</si>
  <si>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</si>
  <si>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</si>
  <si>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</si>
  <si>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</si>
  <si>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</si>
  <si>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</si>
  <si>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</si>
  <si>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</si>
  <si>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</si>
  <si>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</si>
  <si>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</si>
  <si>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</si>
  <si>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</si>
  <si>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</si>
  <si>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</si>
  <si>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</si>
  <si>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</si>
  <si>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</si>
  <si>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</si>
  <si>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</si>
  <si>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</si>
  <si>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</si>
  <si>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</si>
  <si>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</si>
  <si>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</si>
  <si>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</si>
  <si>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</si>
  <si>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</si>
  <si>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</si>
  <si>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</si>
  <si>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</si>
  <si>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</si>
  <si>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</si>
  <si>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</si>
  <si>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</si>
  <si>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</si>
  <si>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</si>
  <si>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</si>
  <si>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</si>
  <si>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</si>
  <si>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</si>
  <si>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</si>
  <si>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</si>
  <si>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</si>
  <si>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</si>
  <si>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</si>
  <si>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</si>
  <si>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</si>
  <si>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</si>
  <si>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</si>
  <si>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</si>
  <si>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</si>
  <si>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</si>
  <si>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</si>
  <si>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</si>
  <si>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</si>
  <si>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</si>
  <si>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</si>
  <si>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</si>
  <si>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</si>
  <si>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</si>
  <si>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</si>
  <si>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</si>
  <si>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</si>
  <si>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</si>
  <si>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</si>
  <si>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</si>
  <si>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</si>
  <si>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</si>
  <si>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</si>
  <si>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</si>
  <si>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</si>
  <si>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</si>
  <si>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</si>
  <si>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</si>
  <si>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</si>
  <si>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</si>
  <si>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</si>
  <si>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</si>
  <si>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</si>
  <si>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</si>
  <si>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</si>
  <si>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</si>
  <si>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</si>
  <si>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</si>
  <si>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</si>
  <si>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</si>
  <si>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</si>
  <si>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</si>
  <si>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</si>
  <si>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</si>
  <si>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</si>
  <si>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</si>
  <si>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</si>
  <si>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</si>
  <si>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</si>
  <si>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</si>
  <si>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</si>
  <si>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</si>
  <si>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</si>
  <si>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</si>
  <si>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</si>
  <si>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</si>
  <si>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</si>
  <si>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</si>
  <si>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</si>
  <si>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</si>
  <si>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</si>
  <si>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</si>
  <si>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</si>
  <si>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</si>
  <si>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</si>
  <si>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</si>
  <si>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</si>
  <si>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</si>
  <si>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</si>
  <si>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</si>
  <si>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</si>
  <si>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</si>
  <si>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</si>
  <si>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</si>
  <si>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</si>
  <si>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</si>
  <si>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</si>
  <si>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</si>
  <si>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</si>
  <si>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</si>
  <si>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</si>
  <si>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</si>
  <si>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</si>
  <si>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</si>
  <si>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</si>
  <si>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</si>
  <si>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</si>
  <si>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</si>
  <si>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</si>
  <si>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</si>
  <si>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</si>
  <si>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</si>
  <si>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</si>
  <si>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</si>
  <si>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</si>
  <si>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</si>
  <si>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</si>
  <si>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</si>
  <si>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</si>
  <si>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</si>
  <si>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</si>
  <si>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</si>
  <si>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</si>
  <si>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</si>
  <si>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</si>
  <si>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</si>
  <si>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</si>
  <si>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</si>
  <si>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</si>
  <si>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</si>
  <si>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</si>
  <si>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</si>
  <si>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</si>
  <si>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</si>
  <si>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</si>
  <si>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</si>
  <si>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</si>
  <si>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</si>
  <si>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</si>
  <si>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</si>
  <si>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</si>
  <si>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</si>
  <si>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</si>
  <si>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</si>
  <si>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</si>
  <si>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</si>
  <si>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</si>
  <si>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</si>
  <si>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</si>
  <si>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</si>
  <si>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</si>
  <si>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</si>
  <si>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</si>
  <si>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</si>
  <si>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</si>
  <si>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</si>
  <si>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</si>
  <si>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</si>
  <si>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</si>
  <si>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</si>
  <si>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</si>
  <si>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</si>
  <si>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</si>
  <si>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</si>
  <si>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</si>
  <si>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</si>
  <si>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</si>
  <si>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</si>
  <si>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</si>
  <si>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</si>
  <si>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</si>
  <si>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</si>
  <si>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</si>
  <si>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</si>
  <si>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</si>
  <si>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</si>
  <si>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</si>
  <si>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</si>
  <si>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</si>
  <si>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</si>
  <si>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</si>
  <si>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</si>
  <si>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</si>
  <si>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</si>
  <si>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</si>
  <si>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</si>
  <si>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</si>
  <si>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</si>
  <si>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</si>
  <si>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</si>
  <si>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</si>
  <si>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</si>
  <si>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</si>
  <si>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</si>
  <si>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</si>
  <si>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</si>
  <si>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</si>
  <si>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</si>
  <si>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</si>
  <si>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</si>
  <si>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</si>
  <si>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</si>
  <si>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</si>
  <si>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</si>
  <si>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</si>
  <si>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</si>
  <si>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</si>
  <si>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</si>
  <si>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</si>
  <si>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</si>
  <si>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</si>
  <si>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</si>
  <si>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</si>
  <si>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</si>
  <si>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</si>
  <si>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</si>
  <si>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</si>
  <si>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</si>
  <si>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</si>
  <si>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</si>
  <si>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</si>
  <si>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</si>
  <si>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</si>
  <si>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</si>
  <si>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</si>
  <si>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</si>
  <si>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</si>
  <si>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</si>
  <si>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</si>
  <si>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</si>
  <si>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</si>
  <si>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</si>
  <si>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</si>
  <si>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</si>
  <si>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</si>
  <si>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</si>
  <si>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</si>
  <si>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</si>
  <si>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</si>
  <si>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</si>
  <si>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</si>
  <si>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</si>
  <si>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</si>
  <si>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</si>
  <si>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</si>
  <si>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</si>
  <si>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</si>
  <si>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</si>
  <si>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</si>
  <si>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</si>
  <si>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</si>
  <si>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</si>
  <si>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</si>
  <si>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</si>
  <si>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</si>
  <si>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</si>
  <si>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</si>
  <si>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</si>
  <si>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</si>
  <si>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</si>
  <si>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</si>
  <si>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</si>
  <si>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</si>
  <si>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</si>
  <si>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</si>
  <si>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</si>
  <si>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</si>
  <si>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</si>
  <si>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</si>
  <si>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</si>
  <si>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</si>
  <si>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</si>
  <si>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</si>
  <si>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</si>
  <si>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</si>
  <si>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</si>
  <si>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</si>
  <si>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</si>
  <si>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</si>
  <si>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</si>
  <si>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</si>
  <si>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</si>
  <si>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</si>
  <si>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</si>
  <si>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</si>
  <si>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</si>
  <si>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</si>
  <si>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</si>
  <si>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</si>
  <si>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</si>
  <si>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</si>
  <si>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</si>
  <si>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</si>
  <si>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</si>
  <si>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</si>
  <si>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</si>
  <si>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</si>
  <si>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</si>
  <si>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</si>
  <si>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</si>
  <si>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</si>
  <si>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</si>
  <si>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</si>
  <si>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</si>
  <si>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</si>
  <si>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</si>
  <si>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</si>
  <si>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</si>
  <si>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</si>
  <si>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</si>
  <si>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</si>
  <si>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</si>
  <si>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</si>
  <si>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</si>
  <si>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</si>
  <si>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</si>
  <si>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</si>
  <si>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</si>
  <si>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</si>
  <si>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</si>
  <si>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</si>
  <si>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</si>
  <si>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</si>
  <si>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</si>
  <si>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</si>
  <si>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</si>
  <si>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</si>
  <si>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</si>
  <si>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</si>
  <si>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</si>
  <si>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</si>
  <si>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</si>
  <si>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</si>
  <si>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</si>
  <si>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</si>
  <si>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</si>
  <si>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</si>
  <si>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</si>
  <si>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</si>
  <si>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</si>
  <si>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</si>
  <si>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</si>
  <si>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</si>
  <si>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</si>
  <si>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</si>
  <si>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</si>
  <si>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</si>
  <si>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</si>
  <si>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</si>
  <si>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</si>
  <si>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</si>
  <si>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</si>
  <si>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</si>
  <si>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</si>
  <si>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</si>
  <si>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</si>
  <si>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</si>
  <si>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</si>
  <si>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</si>
  <si>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</si>
  <si>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</si>
  <si>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</si>
  <si>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</si>
  <si>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</si>
  <si>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</si>
  <si>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</si>
  <si>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</si>
  <si>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</si>
  <si>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</si>
  <si>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</si>
  <si>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</si>
  <si>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</si>
  <si>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</si>
  <si>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</si>
  <si>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</si>
  <si>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</si>
  <si>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</si>
  <si>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</si>
  <si>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</si>
  <si>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</si>
  <si>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</si>
  <si>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</si>
  <si>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</si>
  <si>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</si>
  <si>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</si>
  <si>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</si>
  <si>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</si>
  <si>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</si>
  <si>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</si>
  <si>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</si>
  <si>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</si>
  <si>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</si>
  <si>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</si>
  <si>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</si>
  <si>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</si>
  <si>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</si>
  <si>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</si>
  <si>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</si>
  <si>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</si>
  <si>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</si>
  <si>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</si>
  <si>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</si>
  <si>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</si>
  <si>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</si>
  <si>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</si>
  <si>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</si>
  <si>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</si>
  <si>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</si>
  <si>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</si>
  <si>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</si>
  <si>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</si>
  <si>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</si>
  <si>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</si>
  <si>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</si>
  <si>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</si>
  <si>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</si>
  <si>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</si>
  <si>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</si>
  <si>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</si>
  <si>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</si>
  <si>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</si>
  <si>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</si>
  <si>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</si>
  <si>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</si>
  <si>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</si>
  <si>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</si>
  <si>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</si>
  <si>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</si>
  <si>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</si>
  <si>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</si>
  <si>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</si>
  <si>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</si>
  <si>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</si>
  <si>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</si>
  <si>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</si>
  <si>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</si>
  <si>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</si>
  <si>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</si>
  <si>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</si>
  <si>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</si>
  <si>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</si>
  <si>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</si>
  <si>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</si>
  <si>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</si>
  <si>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</si>
  <si>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</si>
  <si>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</si>
  <si>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</si>
  <si>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</si>
  <si>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</si>
  <si>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</si>
  <si>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</si>
  <si>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</si>
  <si>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</si>
  <si>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</si>
  <si>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</si>
  <si>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</si>
  <si>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</si>
  <si>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</si>
  <si>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</si>
  <si>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</si>
  <si>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</si>
  <si>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</si>
  <si>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</si>
  <si>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</si>
  <si>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</si>
  <si>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</si>
  <si>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</si>
  <si>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</si>
  <si>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</si>
  <si>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</si>
  <si>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</si>
  <si>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</si>
  <si>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</si>
  <si>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</si>
  <si>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</si>
  <si>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</si>
  <si>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</si>
  <si>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</si>
  <si>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</si>
  <si>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</si>
  <si>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</si>
  <si>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</si>
  <si>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</si>
  <si>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</si>
  <si>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</si>
  <si>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</si>
  <si>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</si>
  <si>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</si>
  <si>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</si>
  <si>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</si>
  <si>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</si>
  <si>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</si>
  <si>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</si>
  <si>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</si>
  <si>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</si>
  <si>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</si>
  <si>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</si>
  <si>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</si>
  <si>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</si>
  <si>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</si>
  <si>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</si>
  <si>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</si>
  <si>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</si>
  <si>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</si>
  <si>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</si>
  <si>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</si>
  <si>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</si>
  <si>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</si>
  <si>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</si>
  <si>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</si>
  <si>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</si>
  <si>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</si>
  <si>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</si>
  <si>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</si>
  <si>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</si>
  <si>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</si>
  <si>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</si>
  <si>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</si>
  <si>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</si>
  <si>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</si>
  <si>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</si>
  <si>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</si>
  <si>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</si>
  <si>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</si>
  <si>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</si>
  <si>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</si>
  <si>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</si>
  <si>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</si>
  <si>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</si>
  <si>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</si>
  <si>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</si>
  <si>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</si>
  <si>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</si>
  <si>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</si>
  <si>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</si>
  <si>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</si>
  <si>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</si>
  <si>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</si>
  <si>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</si>
  <si>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</si>
  <si>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</si>
  <si>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</si>
  <si>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</si>
  <si>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</si>
  <si>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</si>
  <si>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</si>
  <si>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</si>
  <si>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</si>
  <si>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</si>
  <si>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</si>
  <si>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</si>
  <si>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</si>
  <si>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</si>
  <si>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</si>
  <si>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</si>
  <si>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</si>
  <si>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</si>
  <si>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</si>
  <si>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</si>
  <si>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</si>
  <si>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</si>
  <si>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</si>
  <si>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</si>
  <si>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</si>
  <si>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</si>
  <si>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</si>
  <si>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</si>
  <si>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</si>
  <si>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</si>
  <si>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</si>
  <si>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</si>
  <si>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</si>
  <si>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</si>
  <si>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</si>
  <si>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</si>
  <si>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</si>
  <si>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</si>
  <si>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</si>
  <si>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</si>
  <si>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</si>
  <si>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</si>
  <si>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</si>
  <si>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</si>
  <si>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</si>
  <si>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</si>
  <si>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</si>
  <si>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</si>
  <si>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</si>
  <si>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</si>
  <si>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</si>
  <si>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</si>
  <si>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</si>
  <si>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</si>
  <si>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</si>
  <si>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</si>
  <si>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</si>
  <si>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</si>
  <si>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</si>
  <si>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</si>
  <si>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</si>
  <si>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</si>
  <si>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</si>
  <si>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</si>
  <si>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</si>
  <si>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</si>
  <si>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</si>
  <si>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</si>
  <si>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</si>
  <si>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</si>
  <si>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</si>
  <si>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</si>
  <si>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</si>
  <si>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</si>
  <si>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</si>
  <si>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</si>
  <si>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</si>
  <si>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</si>
  <si>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</si>
  <si>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</si>
  <si>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</si>
  <si>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</si>
  <si>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</si>
  <si>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</si>
  <si>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</si>
  <si>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</si>
  <si>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</si>
  <si>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</si>
  <si>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</si>
  <si>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</si>
  <si>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</si>
  <si>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</si>
  <si>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</si>
  <si>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</si>
  <si>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</si>
  <si>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</si>
  <si>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</si>
  <si>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</si>
  <si>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</si>
  <si>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</si>
  <si>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</si>
  <si>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</si>
  <si>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</si>
  <si>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</si>
  <si>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</si>
  <si>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</si>
  <si>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</si>
  <si>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</si>
  <si>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</si>
  <si>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</si>
  <si>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</si>
  <si>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</si>
  <si>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</si>
  <si>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</si>
  <si>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</si>
  <si>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</si>
  <si>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</si>
  <si>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</si>
  <si>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</si>
  <si>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</si>
  <si>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</si>
  <si>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</si>
  <si>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</si>
  <si>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</si>
  <si>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</si>
  <si>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</si>
  <si>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</si>
  <si>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</si>
  <si>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</si>
  <si>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</si>
  <si>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</si>
  <si>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</si>
  <si>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</si>
  <si>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</si>
  <si>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</si>
  <si>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</si>
  <si>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</si>
  <si>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</si>
  <si>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</si>
  <si>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</si>
  <si>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</si>
  <si>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</si>
  <si>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</si>
  <si>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</si>
  <si>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</si>
  <si>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</si>
  <si>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</si>
  <si>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</si>
  <si>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</si>
  <si>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</si>
  <si>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</si>
  <si>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</si>
  <si>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</si>
  <si>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</si>
  <si>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</si>
  <si>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</si>
  <si>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</si>
  <si>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</si>
  <si>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</si>
  <si>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</si>
  <si>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</si>
  <si>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</si>
  <si>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</si>
  <si>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</si>
  <si>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</si>
  <si>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</si>
  <si>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</si>
  <si>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</si>
  <si>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</si>
  <si>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</si>
  <si>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</si>
  <si>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</si>
  <si>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</si>
  <si>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</si>
  <si>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</si>
  <si>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</si>
  <si>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</si>
  <si>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</si>
  <si>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</si>
  <si>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</si>
  <si>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</si>
  <si>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</si>
  <si>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</si>
  <si>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</si>
  <si>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</si>
  <si>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</si>
  <si>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</si>
  <si>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</si>
  <si>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</si>
  <si>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</si>
  <si>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</si>
  <si>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</si>
  <si>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</si>
  <si>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</si>
  <si>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</si>
  <si>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</si>
  <si>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</si>
  <si>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</si>
  <si>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</si>
  <si>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</si>
  <si>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</si>
  <si>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</si>
  <si>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</si>
  <si>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</si>
  <si>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</si>
  <si>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</si>
  <si>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</si>
  <si>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</si>
  <si>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</si>
  <si>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</si>
  <si>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</si>
  <si>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</si>
  <si>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</si>
  <si>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</si>
  <si>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</si>
  <si>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</si>
  <si>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</si>
  <si>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</si>
  <si>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</si>
  <si>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</si>
  <si>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</si>
  <si>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</si>
  <si>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</si>
  <si>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</si>
  <si>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</si>
  <si>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</si>
  <si>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</si>
  <si>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</si>
  <si>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</si>
  <si>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</si>
  <si>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</si>
  <si>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</si>
  <si>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</si>
  <si>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</si>
  <si>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</si>
  <si>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</si>
  <si>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</si>
  <si>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</si>
  <si>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</si>
  <si>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</si>
  <si>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</si>
  <si>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</si>
  <si>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</si>
  <si>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</si>
  <si>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</si>
  <si>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</si>
  <si>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</si>
  <si>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</si>
  <si>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</si>
  <si>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</si>
  <si>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</si>
  <si>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</si>
  <si>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</si>
  <si>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</si>
  <si>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</si>
  <si>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</si>
  <si>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</si>
  <si>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</si>
  <si>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</si>
  <si>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</si>
  <si>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</si>
  <si>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</si>
  <si>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</si>
  <si>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</si>
  <si>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</si>
  <si>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</si>
  <si>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</si>
  <si>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</si>
  <si>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</si>
  <si>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</si>
  <si>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</si>
  <si>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</si>
  <si>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</si>
  <si>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</si>
  <si>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</si>
  <si>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</si>
  <si>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</si>
  <si>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</si>
  <si>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</si>
  <si>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</si>
  <si>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</si>
  <si>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</si>
  <si>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</si>
  <si>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</si>
  <si>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</si>
  <si>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</si>
  <si>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</si>
  <si>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</si>
  <si>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</si>
  <si>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</si>
  <si>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</si>
  <si>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</si>
  <si>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</si>
  <si>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</si>
  <si>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</si>
  <si>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</si>
  <si>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</si>
  <si>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</si>
  <si>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</si>
  <si>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</si>
  <si>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</si>
  <si>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</si>
  <si>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</si>
  <si>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</si>
  <si>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</si>
  <si>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</si>
  <si>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</si>
  <si>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</si>
  <si>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</si>
  <si>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</si>
  <si>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</si>
  <si>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</si>
  <si>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</si>
  <si>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</si>
  <si>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</si>
  <si>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</si>
  <si>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</si>
  <si>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</si>
  <si>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</si>
  <si>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</si>
  <si>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</si>
  <si>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</si>
  <si>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</si>
  <si>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</si>
  <si>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</si>
  <si>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</si>
  <si>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</si>
  <si>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</si>
  <si>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</si>
  <si>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</si>
  <si>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</si>
  <si>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</si>
  <si>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</si>
  <si>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</si>
  <si>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</si>
  <si>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</si>
  <si>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</si>
  <si>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</si>
  <si>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</si>
  <si>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</si>
  <si>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</si>
  <si>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</si>
  <si>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</si>
  <si>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</si>
  <si>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</si>
  <si>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</si>
  <si>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</si>
  <si>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</si>
  <si>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</si>
  <si>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</si>
  <si>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</si>
  <si>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</si>
  <si>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</si>
  <si>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</si>
  <si>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</si>
  <si>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</si>
  <si>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</si>
  <si>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</si>
  <si>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</si>
  <si>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</si>
  <si>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</si>
  <si>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</si>
  <si>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</si>
  <si>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</si>
  <si>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</si>
  <si>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</si>
  <si>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</si>
  <si>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</si>
  <si>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</si>
  <si>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</si>
  <si>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</si>
  <si>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</si>
  <si>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</si>
  <si>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</si>
  <si>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</si>
  <si>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</si>
  <si>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</si>
  <si>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</si>
  <si>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</si>
  <si>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</si>
  <si>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</si>
  <si>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</si>
  <si>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</si>
  <si>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</si>
  <si>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</si>
  <si>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</si>
  <si>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</si>
  <si>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</si>
  <si>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</si>
  <si>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</si>
  <si>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</si>
  <si>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</si>
  <si>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</si>
  <si>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</si>
  <si>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</si>
  <si>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</si>
  <si>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</si>
  <si>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</si>
  <si>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</si>
  <si>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</si>
  <si>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</si>
  <si>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</si>
  <si>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</si>
  <si>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</si>
  <si>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</si>
  <si>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</si>
  <si>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</si>
  <si>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</si>
  <si>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</si>
  <si>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</si>
  <si>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</si>
  <si>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</si>
  <si>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</si>
  <si>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</si>
  <si>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</si>
  <si>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</si>
  <si>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</si>
  <si>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</si>
  <si>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</si>
  <si>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</si>
  <si>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</si>
  <si>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</si>
  <si>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</si>
  <si>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</si>
  <si>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</si>
  <si>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</si>
  <si>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</si>
  <si>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</si>
  <si>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</si>
  <si>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</si>
  <si>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</si>
  <si>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</si>
  <si>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</si>
  <si>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</si>
  <si>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</si>
  <si>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</si>
  <si>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</si>
  <si>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</si>
  <si>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</si>
  <si>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</si>
  <si>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</si>
  <si>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</si>
  <si>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</si>
  <si>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</si>
  <si>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</si>
  <si>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</si>
  <si>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</si>
  <si>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</si>
  <si>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</si>
  <si>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</si>
  <si>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</si>
  <si>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</si>
  <si>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</si>
  <si>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</si>
  <si>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</si>
  <si>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</si>
  <si>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</si>
  <si>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</si>
  <si>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</si>
  <si>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</si>
  <si>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</si>
  <si>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</si>
  <si>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</si>
  <si>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</si>
  <si>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</si>
  <si>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</si>
  <si>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</si>
  <si>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</si>
  <si>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</si>
  <si>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</si>
  <si>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</si>
  <si>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</si>
  <si>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</si>
  <si>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</si>
  <si>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</si>
  <si>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</si>
  <si>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</si>
  <si>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</si>
  <si>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</si>
  <si>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</si>
  <si>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</si>
  <si>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</si>
  <si>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</si>
  <si>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</si>
  <si>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</si>
  <si>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</si>
  <si>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</si>
  <si>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</si>
  <si>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</si>
  <si>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</si>
  <si>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</si>
  <si>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</si>
  <si>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</si>
  <si>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</si>
  <si>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</si>
  <si>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</si>
  <si>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</si>
  <si>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</si>
  <si>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</si>
  <si>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</si>
  <si>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</si>
  <si>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</si>
  <si>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</si>
  <si>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</si>
  <si>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</si>
  <si>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</si>
  <si>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</si>
  <si>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</si>
  <si>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</si>
  <si>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</si>
  <si>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</si>
  <si>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</si>
  <si>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</si>
  <si>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</si>
  <si>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</si>
  <si>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</si>
  <si>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</si>
  <si>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</si>
  <si>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</si>
  <si>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</si>
  <si>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</si>
  <si>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</si>
  <si>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</si>
  <si>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</si>
  <si>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</si>
  <si>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</si>
  <si>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</si>
  <si>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</si>
  <si>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</si>
  <si>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</si>
  <si>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</si>
  <si>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</si>
  <si>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</si>
  <si>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</si>
  <si>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</si>
  <si>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</si>
  <si>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</si>
  <si>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</si>
  <si>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</si>
  <si>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</si>
  <si>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</si>
  <si>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</si>
  <si>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</si>
  <si>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</si>
  <si>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</si>
  <si>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</si>
  <si>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</si>
  <si>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</si>
  <si>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</si>
  <si>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</si>
  <si>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</si>
  <si>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</si>
  <si>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</si>
  <si>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</si>
  <si>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</si>
  <si>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</si>
  <si>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</si>
  <si>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</si>
  <si>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</si>
  <si>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</si>
  <si>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</si>
  <si>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</si>
  <si>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</si>
  <si>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</si>
  <si>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</si>
  <si>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</si>
  <si>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</si>
  <si>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</si>
  <si>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</si>
  <si>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</si>
  <si>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</si>
  <si>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</si>
  <si>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</si>
  <si>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</si>
  <si>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</si>
  <si>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</si>
  <si>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</si>
  <si>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</si>
  <si>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</si>
  <si>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</si>
  <si>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</si>
  <si>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</si>
  <si>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</si>
  <si>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</si>
  <si>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</si>
  <si>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</si>
  <si>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</si>
  <si>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</si>
  <si>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</si>
  <si>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</si>
  <si>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</si>
  <si>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</si>
  <si>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</si>
  <si>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</si>
  <si>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</si>
  <si>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</si>
  <si>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</si>
  <si>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</si>
  <si>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</si>
  <si>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</si>
  <si>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</si>
  <si>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</si>
  <si>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</si>
  <si>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</si>
  <si>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</si>
  <si>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</si>
  <si>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</si>
  <si>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</si>
  <si>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</si>
  <si>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</si>
  <si>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</si>
  <si>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</si>
  <si>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</si>
  <si>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</si>
  <si>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</si>
  <si>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</si>
  <si>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</si>
  <si>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</si>
  <si>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</si>
  <si>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</si>
  <si>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</si>
  <si>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</si>
  <si>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</si>
  <si>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</si>
  <si>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</si>
  <si>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</si>
  <si>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</si>
  <si>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</si>
  <si>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</si>
  <si>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</si>
  <si>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</si>
  <si>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</si>
  <si>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</si>
  <si>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</si>
  <si>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</si>
  <si>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</si>
  <si>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</si>
  <si>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</si>
  <si>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</si>
  <si>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</si>
  <si>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</si>
  <si>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</si>
  <si>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</si>
  <si>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</si>
  <si>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</si>
  <si>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</si>
  <si>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</si>
  <si>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</si>
  <si>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</si>
  <si>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</si>
  <si>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</si>
  <si>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</si>
  <si>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</si>
  <si>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</si>
  <si>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</si>
  <si>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</si>
  <si>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</si>
  <si>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</si>
  <si>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</si>
  <si>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</si>
  <si>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</si>
  <si>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</si>
  <si>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</si>
  <si>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</si>
  <si>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</si>
  <si>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</si>
  <si>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</si>
  <si>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</si>
  <si>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</si>
  <si>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</si>
  <si>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</si>
  <si>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</si>
  <si>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</si>
  <si>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</si>
  <si>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</si>
  <si>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</si>
  <si>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</si>
  <si>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</si>
  <si>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</si>
  <si>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</si>
  <si>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</si>
  <si>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</si>
  <si>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</si>
  <si>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</si>
  <si>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</si>
  <si>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</si>
  <si>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</si>
  <si>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</si>
  <si>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</si>
  <si>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</si>
  <si>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</si>
  <si>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</si>
  <si>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</si>
  <si>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</si>
  <si>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</si>
  <si>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</si>
  <si>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</si>
  <si>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</si>
  <si>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</si>
  <si>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</si>
  <si>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</si>
  <si>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</si>
  <si>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</si>
  <si>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</si>
  <si>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</si>
  <si>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</si>
  <si>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</si>
  <si>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</si>
  <si>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</si>
  <si>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</si>
  <si>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</si>
  <si>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</si>
  <si>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</si>
  <si>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</si>
  <si>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</si>
  <si>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</si>
  <si>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</si>
  <si>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</si>
  <si>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</si>
  <si>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</si>
  <si>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</si>
  <si>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</si>
  <si>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</si>
  <si>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</si>
  <si>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</si>
  <si>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</si>
  <si>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</si>
  <si>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</si>
  <si>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</si>
  <si>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</si>
  <si>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</si>
  <si>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</si>
  <si>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</si>
  <si>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</si>
  <si>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</si>
  <si>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</si>
  <si>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</si>
  <si>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</si>
  <si>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</si>
  <si>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</si>
  <si>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</si>
  <si>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</si>
  <si>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</si>
  <si>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</si>
  <si>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</si>
  <si>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</si>
  <si>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</si>
  <si>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</si>
  <si>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</si>
  <si>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</si>
  <si>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</si>
  <si>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</si>
  <si>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</si>
  <si>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</si>
  <si>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</si>
  <si>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</si>
  <si>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</si>
  <si>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</si>
  <si>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</si>
  <si>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</si>
  <si>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</si>
  <si>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</si>
  <si>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</si>
  <si>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</si>
  <si>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</si>
  <si>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</si>
  <si>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</si>
  <si>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</si>
  <si>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</si>
  <si>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</si>
  <si>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</si>
  <si>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</si>
  <si>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</si>
  <si>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</si>
  <si>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</si>
  <si>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</si>
  <si>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</si>
  <si>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</si>
  <si>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</si>
  <si>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</si>
  <si>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</si>
  <si>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</si>
  <si>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</si>
  <si>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</si>
  <si>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</si>
  <si>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</si>
  <si>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</si>
  <si>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</si>
  <si>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</si>
  <si>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</si>
  <si>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</si>
  <si>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</si>
  <si>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</si>
  <si>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</si>
  <si>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</si>
  <si>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</si>
  <si>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</si>
  <si>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</si>
  <si>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</si>
  <si>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</si>
  <si>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</si>
  <si>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</si>
  <si>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</si>
  <si>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</si>
  <si>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</si>
  <si>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</si>
  <si>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</si>
  <si>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</si>
  <si>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</si>
  <si>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</si>
  <si>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</si>
  <si>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</si>
  <si>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</si>
  <si>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</si>
  <si>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</si>
  <si>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</si>
  <si>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</si>
  <si>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</si>
  <si>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</si>
  <si>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</si>
  <si>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</si>
  <si>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</si>
  <si>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</si>
  <si>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</si>
  <si>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</si>
  <si>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</si>
  <si>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</si>
  <si>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</si>
  <si>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</si>
  <si>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</si>
  <si>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</si>
  <si>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</si>
  <si>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</si>
  <si>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</si>
  <si>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</si>
  <si>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</si>
  <si>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</si>
  <si>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</si>
  <si>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</si>
  <si>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</si>
  <si>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</si>
  <si>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</si>
  <si>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</si>
  <si>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</si>
  <si>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</si>
  <si>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</si>
  <si>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</si>
  <si>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</si>
  <si>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</si>
  <si>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</si>
  <si>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</si>
  <si>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</si>
  <si>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</si>
  <si>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</si>
  <si>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</si>
  <si>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</si>
  <si>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</si>
  <si>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</si>
  <si>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</si>
  <si>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</si>
  <si>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</si>
  <si>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</si>
  <si>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</si>
  <si>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</si>
  <si>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</si>
  <si>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</si>
  <si>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</si>
  <si>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</si>
  <si>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</si>
  <si>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</si>
  <si>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</si>
  <si>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</si>
  <si>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</si>
  <si>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</si>
  <si>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</si>
  <si>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</si>
  <si>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</si>
  <si>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</si>
  <si>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</si>
  <si>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</si>
  <si>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</si>
  <si>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</si>
  <si>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</si>
  <si>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</si>
  <si>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</si>
  <si>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</si>
  <si>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</si>
  <si>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</si>
  <si>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</si>
  <si>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</si>
  <si>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</si>
  <si>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</si>
  <si>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</si>
  <si>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</si>
  <si>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</si>
  <si>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</si>
  <si>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</si>
  <si>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</si>
  <si>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</si>
  <si>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</si>
  <si>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</si>
  <si>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</si>
  <si>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</si>
  <si>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</si>
  <si>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</si>
  <si>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</si>
  <si>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</si>
  <si>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</si>
  <si>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</si>
  <si>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</si>
  <si>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</si>
  <si>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</si>
  <si>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</si>
  <si>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</si>
  <si>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</si>
  <si>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</si>
  <si>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</si>
  <si>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</si>
  <si>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</si>
  <si>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</si>
  <si>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</si>
  <si>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</si>
  <si>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</si>
  <si>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</si>
  <si>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</si>
  <si>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</si>
  <si>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</si>
  <si>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</si>
  <si>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</si>
  <si>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</si>
  <si>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</si>
  <si>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</si>
  <si>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</si>
  <si>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</si>
  <si>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</si>
  <si>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</si>
  <si>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</si>
  <si>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</si>
  <si>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</si>
  <si>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</si>
  <si>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</si>
  <si>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</si>
  <si>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</si>
  <si>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</si>
  <si>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</si>
  <si>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</si>
  <si>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</si>
  <si>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</si>
  <si>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</si>
  <si>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</si>
  <si>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</si>
  <si>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</si>
  <si>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</si>
  <si>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</si>
  <si>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</si>
  <si>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</si>
  <si>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</si>
  <si>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</si>
  <si>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</si>
  <si>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</si>
  <si>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</si>
  <si>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</si>
  <si>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</si>
  <si>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</si>
  <si>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</si>
  <si>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</si>
  <si>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</si>
  <si>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</si>
  <si>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</si>
  <si>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</si>
  <si>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</si>
  <si>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</si>
  <si>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</si>
  <si>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</si>
  <si>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</si>
  <si>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</si>
  <si>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</si>
  <si>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</si>
  <si>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</si>
  <si>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</si>
  <si>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</si>
  <si>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</si>
  <si>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</si>
  <si>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</si>
  <si>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</si>
  <si>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</si>
  <si>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</si>
  <si>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</si>
  <si>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</si>
  <si>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</si>
  <si>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</si>
  <si>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</si>
  <si>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</si>
  <si>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</si>
  <si>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</si>
  <si>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</si>
  <si>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</si>
  <si>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</si>
  <si>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</si>
  <si>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</si>
  <si>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</si>
  <si>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</si>
  <si>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</si>
  <si>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</si>
  <si>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</si>
  <si>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</si>
  <si>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</si>
  <si>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</si>
  <si>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</si>
  <si>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</si>
  <si>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</si>
  <si>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</si>
  <si>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</si>
  <si>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</si>
  <si>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</si>
  <si>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</si>
  <si>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</si>
  <si>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</si>
  <si>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</si>
  <si>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</si>
  <si>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</si>
  <si>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</si>
  <si>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</si>
  <si>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</si>
  <si>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</si>
  <si>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</si>
  <si>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</si>
  <si>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</si>
  <si>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</si>
  <si>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</si>
  <si>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</si>
  <si>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</si>
  <si>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</si>
  <si>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</si>
  <si>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</si>
  <si>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</si>
  <si>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</si>
  <si>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</si>
  <si>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</si>
  <si>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</si>
  <si>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</si>
  <si>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</si>
  <si>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</si>
  <si>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</si>
  <si>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</si>
  <si>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</si>
  <si>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</si>
  <si>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</si>
  <si>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</si>
  <si>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</si>
  <si>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</si>
  <si>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</si>
  <si>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</si>
  <si>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</si>
  <si>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</si>
  <si>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</si>
  <si>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</si>
  <si>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</si>
  <si>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</si>
  <si>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</si>
  <si>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</si>
  <si>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</si>
  <si>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</si>
  <si>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</si>
  <si>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</si>
  <si>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</si>
  <si>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</si>
  <si>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</si>
  <si>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</si>
  <si>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</si>
  <si>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</si>
  <si>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</si>
  <si>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</si>
  <si>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</si>
  <si>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</si>
  <si>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</si>
  <si>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</si>
  <si>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</si>
  <si>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</si>
  <si>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</si>
  <si>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</si>
  <si>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</si>
  <si>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</si>
  <si>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</si>
  <si>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</si>
  <si>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</si>
  <si>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</si>
  <si>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</si>
  <si>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</si>
  <si>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</si>
  <si>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</si>
  <si>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</si>
  <si>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</si>
  <si>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</si>
  <si>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</si>
  <si>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</si>
  <si>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</si>
  <si>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</si>
  <si>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</si>
  <si>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</si>
  <si>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</si>
  <si>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</si>
  <si>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</si>
  <si>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</si>
  <si>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</si>
  <si>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</si>
  <si>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</si>
  <si>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</si>
  <si>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</si>
  <si>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</si>
  <si>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</si>
  <si>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</si>
  <si>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</si>
  <si>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</si>
  <si>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</si>
  <si>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</si>
  <si>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</si>
  <si>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</si>
  <si>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</si>
  <si>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</si>
  <si>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</si>
  <si>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</si>
  <si>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</si>
  <si>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</si>
  <si>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</si>
  <si>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</si>
  <si>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</si>
  <si>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</si>
  <si>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</si>
  <si>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</si>
  <si>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</si>
  <si>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</si>
  <si>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</si>
  <si>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</si>
  <si>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</si>
  <si>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</si>
  <si>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</si>
  <si>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</si>
  <si>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</si>
  <si>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</si>
  <si>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</si>
  <si>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</si>
  <si>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</si>
  <si>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</si>
  <si>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</si>
  <si>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</si>
  <si>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</si>
  <si>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</si>
  <si>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</si>
  <si>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</si>
  <si>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</si>
  <si>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</si>
  <si>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</si>
  <si>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</si>
  <si>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</si>
  <si>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</si>
  <si>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</si>
  <si>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</si>
  <si>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</si>
  <si>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</si>
  <si>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</si>
  <si>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</si>
  <si>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</si>
  <si>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</si>
  <si>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</si>
  <si>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</si>
  <si>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</si>
  <si>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</si>
  <si>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</si>
  <si>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</si>
  <si>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</si>
  <si>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</si>
  <si>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</si>
  <si>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</si>
  <si>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</si>
  <si>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</si>
  <si>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</si>
  <si>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</si>
  <si>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</si>
  <si>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</si>
  <si>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</si>
  <si>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</si>
  <si>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</si>
  <si>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</si>
  <si>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</si>
  <si>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</si>
  <si>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</si>
  <si>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</si>
  <si>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</si>
  <si>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</si>
  <si>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</si>
  <si>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</si>
  <si>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</si>
  <si>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</si>
  <si>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</si>
  <si>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</si>
  <si>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</si>
  <si>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</si>
  <si>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</si>
  <si>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</si>
  <si>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</si>
  <si>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</si>
  <si>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</si>
  <si>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</si>
  <si>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</si>
  <si>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</si>
  <si>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</si>
  <si>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</si>
  <si>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</si>
  <si>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</si>
  <si>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</si>
  <si>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</si>
  <si>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</si>
  <si>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</si>
  <si>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</si>
  <si>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</si>
  <si>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</si>
  <si>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</si>
  <si>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</si>
  <si>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</si>
  <si>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</si>
  <si>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</si>
  <si>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</si>
  <si>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</si>
  <si>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</si>
  <si>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</si>
  <si>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</si>
  <si>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</si>
  <si>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</si>
  <si>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</si>
  <si>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</si>
  <si>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</si>
  <si>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</si>
  <si>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</si>
  <si>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</si>
  <si>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</si>
  <si>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</si>
  <si>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</si>
  <si>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</si>
  <si>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</si>
  <si>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</si>
  <si>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</si>
  <si>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</si>
  <si>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</si>
  <si>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</si>
  <si>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</si>
  <si>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</si>
  <si>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</si>
  <si>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</si>
  <si>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</si>
  <si>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</si>
  <si>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</si>
  <si>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</si>
  <si>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</si>
  <si>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</si>
  <si>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</si>
  <si>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</si>
  <si>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</si>
  <si>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</si>
  <si>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</si>
  <si>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</si>
  <si>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</si>
  <si>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</si>
  <si>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</si>
  <si>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</si>
  <si>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</si>
  <si>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</si>
  <si>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</si>
  <si>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</si>
  <si>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</si>
  <si>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</si>
  <si>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</si>
  <si>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</si>
  <si>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</si>
  <si>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</si>
  <si>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</si>
  <si>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</si>
  <si>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</si>
  <si>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</si>
  <si>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</si>
  <si>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</si>
  <si>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</si>
  <si>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</si>
  <si>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</si>
  <si>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</si>
  <si>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</si>
  <si>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</si>
  <si>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</si>
  <si>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</si>
  <si>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</si>
  <si>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</si>
  <si>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</si>
  <si>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</si>
  <si>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</si>
  <si>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</si>
  <si>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</si>
  <si>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</si>
  <si>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</si>
  <si>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</si>
  <si>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</si>
  <si>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</si>
  <si>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</si>
  <si>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</si>
  <si>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</si>
  <si>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</si>
  <si>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</si>
  <si>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</si>
  <si>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</si>
  <si>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</si>
  <si>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</si>
  <si>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</si>
  <si>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</si>
  <si>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</si>
  <si>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</si>
  <si>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</si>
  <si>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</si>
  <si>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</si>
  <si>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</si>
  <si>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</si>
  <si>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</si>
  <si>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</si>
  <si>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</si>
  <si>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</si>
  <si>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</si>
  <si>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</si>
  <si>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</si>
  <si>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</si>
  <si>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</si>
  <si>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</si>
  <si>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</si>
  <si>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</si>
  <si>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</si>
  <si>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</si>
  <si>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</si>
  <si>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</si>
  <si>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</si>
  <si>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</si>
  <si>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</si>
  <si>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</si>
  <si>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</si>
  <si>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</si>
  <si>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</si>
  <si>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</si>
  <si>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</si>
  <si>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</si>
  <si>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</si>
  <si>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</si>
  <si>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</si>
  <si>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</si>
  <si>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</si>
  <si>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</si>
  <si>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</si>
  <si>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</si>
  <si>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</si>
  <si>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</si>
  <si>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</si>
  <si>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</si>
  <si>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</si>
  <si>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</si>
  <si>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</si>
  <si>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</si>
  <si>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</si>
  <si>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</si>
  <si>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</si>
  <si>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</si>
  <si>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</si>
  <si>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</si>
  <si>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</si>
  <si>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</si>
  <si>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</si>
  <si>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</si>
  <si>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</si>
  <si>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</si>
  <si>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</si>
  <si>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</si>
  <si>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</si>
  <si>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</si>
  <si>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</si>
  <si>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</si>
  <si>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</si>
  <si>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</si>
  <si>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</si>
  <si>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</si>
  <si>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</si>
  <si>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</si>
  <si>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</si>
  <si>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</si>
  <si>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</si>
  <si>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</si>
  <si>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</si>
  <si>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</si>
  <si>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</si>
  <si>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</si>
  <si>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</si>
  <si>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</si>
  <si>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</si>
  <si>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</si>
  <si>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</si>
  <si>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</si>
  <si>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</si>
  <si>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</si>
  <si>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</si>
  <si>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</si>
  <si>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</si>
  <si>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</si>
  <si>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</si>
  <si>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</si>
  <si>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</si>
  <si>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</si>
  <si>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</si>
  <si>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</si>
  <si>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</si>
  <si>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</si>
  <si>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</si>
  <si>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</si>
  <si>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</si>
  <si>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</si>
  <si>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</si>
  <si>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</si>
  <si>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</si>
  <si>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</si>
  <si>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</si>
  <si>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</si>
  <si>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</si>
  <si>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</si>
  <si>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</si>
  <si>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</si>
  <si>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</si>
  <si>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</si>
  <si>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</si>
  <si>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</si>
  <si>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</si>
  <si>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</si>
  <si>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</si>
  <si>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</si>
  <si>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</si>
  <si>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</si>
  <si>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</si>
  <si>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</si>
  <si>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</si>
  <si>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</si>
  <si>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</si>
  <si>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</si>
  <si>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</si>
  <si>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</si>
  <si>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</si>
  <si>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</si>
  <si>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</si>
  <si>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</si>
  <si>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</si>
  <si>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</si>
  <si>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</si>
  <si>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</si>
  <si>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</si>
  <si>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</si>
  <si>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</si>
  <si>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</si>
  <si>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</si>
  <si>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</si>
  <si>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</si>
  <si>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</si>
  <si>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</si>
  <si>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</si>
  <si>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</si>
  <si>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</si>
  <si>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</si>
  <si>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</si>
  <si>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</si>
  <si>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</si>
  <si>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</si>
  <si>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</si>
  <si>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</si>
  <si>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</si>
  <si>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</si>
  <si>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</si>
  <si>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</si>
  <si>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</si>
  <si>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</si>
  <si>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</si>
  <si>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</si>
  <si>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</si>
  <si>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</si>
  <si>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</si>
  <si>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</si>
  <si>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</si>
  <si>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</si>
  <si>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</si>
  <si>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</si>
  <si>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</si>
  <si>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</si>
  <si>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</si>
  <si>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</si>
  <si>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</si>
  <si>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</si>
  <si>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</si>
  <si>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</si>
  <si>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</si>
  <si>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</si>
  <si>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</si>
  <si>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</si>
  <si>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</si>
  <si>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</si>
  <si>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</si>
  <si>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</si>
  <si>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</si>
  <si>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</si>
  <si>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</si>
  <si>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</si>
  <si>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</si>
  <si>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</si>
  <si>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</si>
  <si>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</si>
  <si>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</si>
  <si>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</si>
  <si>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</si>
  <si>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</si>
  <si>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</si>
  <si>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</si>
  <si>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</si>
  <si>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</si>
  <si>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</si>
  <si>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</si>
  <si>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</si>
  <si>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</si>
  <si>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</si>
  <si>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</si>
  <si>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</si>
  <si>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</si>
  <si>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</si>
  <si>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</si>
  <si>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</si>
  <si>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</si>
  <si>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</si>
  <si>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</si>
  <si>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</si>
  <si>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</si>
  <si>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</si>
  <si>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</si>
  <si>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</si>
  <si>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</si>
  <si>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</si>
  <si>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</si>
  <si>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</si>
  <si>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</si>
  <si>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</si>
  <si>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</si>
  <si>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</si>
  <si>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</si>
  <si>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</si>
  <si>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</si>
  <si>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</si>
  <si>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</si>
  <si>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</si>
  <si>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</si>
  <si>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</si>
  <si>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</si>
  <si>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</si>
  <si>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</si>
  <si>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</si>
  <si>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</si>
  <si>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</si>
  <si>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</si>
  <si>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</si>
  <si>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</si>
  <si>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</si>
  <si>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</si>
  <si>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</si>
  <si>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</si>
  <si>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</si>
  <si>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</si>
  <si>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</si>
  <si>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</si>
  <si>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</si>
  <si>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</si>
  <si>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</si>
  <si>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</si>
  <si>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</si>
  <si>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</si>
  <si>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</si>
  <si>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</si>
  <si>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</si>
  <si>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</si>
  <si>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</si>
  <si>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</si>
  <si>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</si>
  <si>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</si>
  <si>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</si>
  <si>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</si>
  <si>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</si>
  <si>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</si>
  <si>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</si>
  <si>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</si>
  <si>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</si>
  <si>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</si>
  <si>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</si>
  <si>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</si>
  <si>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</si>
  <si>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</si>
  <si>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</si>
  <si>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</si>
  <si>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</si>
  <si>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</si>
  <si>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</si>
  <si>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</si>
  <si>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</si>
  <si>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</si>
  <si>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</si>
  <si>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</si>
  <si>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</si>
  <si>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</si>
  <si>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</si>
  <si>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</si>
  <si>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</si>
  <si>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</si>
  <si>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</si>
  <si>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</si>
  <si>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</si>
  <si>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</si>
  <si>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</si>
  <si>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</si>
  <si>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</si>
  <si>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</si>
  <si>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</si>
  <si>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</si>
  <si>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</si>
  <si>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</si>
  <si>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</si>
  <si>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</si>
  <si>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</si>
  <si>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</si>
  <si>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</si>
  <si>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</si>
  <si>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</si>
  <si>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</si>
  <si>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</si>
  <si>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</si>
  <si>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</si>
  <si>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</si>
  <si>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</si>
  <si>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</si>
  <si>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</si>
  <si>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</si>
  <si>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</si>
  <si>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</si>
  <si>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</si>
  <si>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</si>
  <si>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</si>
  <si>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</si>
  <si>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</si>
  <si>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</si>
  <si>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</si>
  <si>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</si>
  <si>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</si>
  <si>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</si>
  <si>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</si>
  <si>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</si>
  <si>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</si>
  <si>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</si>
  <si>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</si>
  <si>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</si>
  <si>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</si>
  <si>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</si>
  <si>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</si>
  <si>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</si>
  <si>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</si>
  <si>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</si>
  <si>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</si>
  <si>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</si>
  <si>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</si>
  <si>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</si>
  <si>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</si>
  <si>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</si>
  <si>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</si>
  <si>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</si>
  <si>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</si>
  <si>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</si>
  <si>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</si>
  <si>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</si>
  <si>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</si>
  <si>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</si>
  <si>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</si>
  <si>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</si>
  <si>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</si>
  <si>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</si>
  <si>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</si>
  <si>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</si>
  <si>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</si>
  <si>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</si>
  <si>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</si>
  <si>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</si>
  <si>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</si>
  <si>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</si>
  <si>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</si>
  <si>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</si>
  <si>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</si>
  <si>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</si>
  <si>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</si>
  <si>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</si>
  <si>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</si>
  <si>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</si>
  <si>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</si>
  <si>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</si>
  <si>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</si>
  <si>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</si>
  <si>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</si>
  <si>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</si>
  <si>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</si>
  <si>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</si>
  <si>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</si>
  <si>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</si>
  <si>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</si>
  <si>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</si>
  <si>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</si>
  <si>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</si>
  <si>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</si>
  <si>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</si>
  <si>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</si>
  <si>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</si>
  <si>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</si>
  <si>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</si>
  <si>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</si>
  <si>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</si>
  <si>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</si>
  <si>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</si>
  <si>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</si>
  <si>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</si>
  <si>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</si>
  <si>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</si>
  <si>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</si>
  <si>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</si>
  <si>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</si>
  <si>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</si>
  <si>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</si>
  <si>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</si>
  <si>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</si>
  <si>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</si>
  <si>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</si>
  <si>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</si>
  <si>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</si>
  <si>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</si>
  <si>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</si>
  <si>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</si>
  <si>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</si>
  <si>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</si>
  <si>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</si>
  <si>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</si>
  <si>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</si>
  <si>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</si>
  <si>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</si>
  <si>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</si>
  <si>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</si>
  <si>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</si>
  <si>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</si>
  <si>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</si>
  <si>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</si>
  <si>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</si>
  <si>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</si>
  <si>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</si>
  <si>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</si>
  <si>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</si>
  <si>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</si>
  <si>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</si>
  <si>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</si>
  <si>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</si>
  <si>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</si>
  <si>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</si>
  <si>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</si>
  <si>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</si>
  <si>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</si>
  <si>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</si>
  <si>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</si>
  <si>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</si>
  <si>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</si>
  <si>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</si>
  <si>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</si>
  <si>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</si>
  <si>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</si>
  <si>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</si>
  <si>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</si>
  <si>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</si>
  <si>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</si>
  <si>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</si>
  <si>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</si>
  <si>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</si>
  <si>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</si>
  <si>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</si>
  <si>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</si>
  <si>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</si>
  <si>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</si>
  <si>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</si>
  <si>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</si>
  <si>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</si>
  <si>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</si>
  <si>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</si>
  <si>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</si>
  <si>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</si>
  <si>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</si>
  <si>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</si>
  <si>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</si>
  <si>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</si>
  <si>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</si>
  <si>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</si>
  <si>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</si>
  <si>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</si>
  <si>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</si>
  <si>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</si>
  <si>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</si>
  <si>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</si>
  <si>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</si>
  <si>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</si>
  <si>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</si>
  <si>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</si>
  <si>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</si>
  <si>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</si>
  <si>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</si>
  <si>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</si>
  <si>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</si>
  <si>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</si>
  <si>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</si>
  <si>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</si>
  <si>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</si>
  <si>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</si>
  <si>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</si>
  <si>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</si>
  <si>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</si>
  <si>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</si>
  <si>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</si>
  <si>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</si>
  <si>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</si>
  <si>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</si>
  <si>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</si>
  <si>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</si>
  <si>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</si>
  <si>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</si>
  <si>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</si>
  <si>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</si>
  <si>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</si>
  <si>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</si>
  <si>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</si>
  <si>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</si>
  <si>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</si>
  <si>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</si>
  <si>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</si>
  <si>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</si>
  <si>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</si>
  <si>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</si>
  <si>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</si>
  <si>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</si>
  <si>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</si>
  <si>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</si>
  <si>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</si>
  <si>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</si>
  <si>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</si>
  <si>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</si>
  <si>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</si>
  <si>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</si>
  <si>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</si>
  <si>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</si>
  <si>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</si>
  <si>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</si>
  <si>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</si>
  <si>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</si>
  <si>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</si>
  <si>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</si>
  <si>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</si>
  <si>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</si>
  <si>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</si>
  <si>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</si>
  <si>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</si>
  <si>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</si>
  <si>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</si>
  <si>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</si>
  <si>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</si>
  <si>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</si>
  <si>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</si>
  <si>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</si>
  <si>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</si>
  <si>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</si>
  <si>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</si>
  <si>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</si>
  <si>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</si>
  <si>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</si>
  <si>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</si>
  <si>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</si>
  <si>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</si>
  <si>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</si>
  <si>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</si>
  <si>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</si>
  <si>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</si>
  <si>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</si>
  <si>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</si>
  <si>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</si>
  <si>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</si>
  <si>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</si>
  <si>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</si>
  <si>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</si>
  <si>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</si>
  <si>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</si>
  <si>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</si>
  <si>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</si>
  <si>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</si>
  <si>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</si>
  <si>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</si>
  <si>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</si>
  <si>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</si>
  <si>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</si>
  <si>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</si>
  <si>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</si>
  <si>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</si>
  <si>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</si>
  <si>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</si>
  <si>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</si>
  <si>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</si>
  <si>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</si>
  <si>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</si>
  <si>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</si>
  <si>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</si>
  <si>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</si>
  <si>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</si>
  <si>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</si>
  <si>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</si>
  <si>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</si>
  <si>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</si>
  <si>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</si>
  <si>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</si>
  <si>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</si>
  <si>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</si>
  <si>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</si>
  <si>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</si>
  <si>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</si>
  <si>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</si>
  <si>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</si>
  <si>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</si>
  <si>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</si>
  <si>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</si>
  <si>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</si>
  <si>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</si>
  <si>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</si>
  <si>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</si>
  <si>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</si>
  <si>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</si>
  <si>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</si>
  <si>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</si>
  <si>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</si>
  <si>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</si>
  <si>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</si>
  <si>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</si>
  <si>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</si>
  <si>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</si>
  <si>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</si>
  <si>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</si>
  <si>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</si>
  <si>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</si>
  <si>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</si>
  <si>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</si>
  <si>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</si>
  <si>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</si>
  <si>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</si>
  <si>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</si>
  <si>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</si>
  <si>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</si>
  <si>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</si>
  <si>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</si>
  <si>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</si>
  <si>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</si>
  <si>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</si>
  <si>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</si>
  <si>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</si>
  <si>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</si>
  <si>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</si>
  <si>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</si>
  <si>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</si>
  <si>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</si>
  <si>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</si>
  <si>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</si>
  <si>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</si>
  <si>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</si>
  <si>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</si>
  <si>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</si>
  <si>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</si>
  <si>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</si>
  <si>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</si>
  <si>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</si>
  <si>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</si>
  <si>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</si>
  <si>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</si>
  <si>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</si>
  <si>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</si>
  <si>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</si>
  <si>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</si>
  <si>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</si>
  <si>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</si>
  <si>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</si>
  <si>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</si>
  <si>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</si>
  <si>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</si>
  <si>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</si>
  <si>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</si>
  <si>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</si>
  <si>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</si>
  <si>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</si>
  <si>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</si>
  <si>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</si>
  <si>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</si>
  <si>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</si>
  <si>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</si>
  <si>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</si>
  <si>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</si>
  <si>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</si>
  <si>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</si>
  <si>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</si>
  <si>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</si>
  <si>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</si>
  <si>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</si>
  <si>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</si>
  <si>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</si>
  <si>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</si>
  <si>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</si>
  <si>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</si>
  <si>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</si>
  <si>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</si>
  <si>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</si>
  <si>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</si>
  <si>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</si>
  <si>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</si>
  <si>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</si>
  <si>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</si>
  <si>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</si>
  <si>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</si>
  <si>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</si>
  <si>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</si>
  <si>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</si>
  <si>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</si>
  <si>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</si>
  <si>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</si>
  <si>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</si>
  <si>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</si>
  <si>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</si>
  <si>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</si>
  <si>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</si>
  <si>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</si>
  <si>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</si>
  <si>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</si>
  <si>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</si>
  <si>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</si>
  <si>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</si>
  <si>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</si>
  <si>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</si>
  <si>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</si>
  <si>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</si>
  <si>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</si>
  <si>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</si>
  <si>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</si>
  <si>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</si>
  <si>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</si>
  <si>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</si>
  <si>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</si>
  <si>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</si>
  <si>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</si>
  <si>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</si>
  <si>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</si>
  <si>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</si>
  <si>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</si>
  <si>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</si>
  <si>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</si>
  <si>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</si>
  <si>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</si>
  <si>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</si>
  <si>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</si>
  <si>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</si>
  <si>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</si>
  <si>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</si>
  <si>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</si>
  <si>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</si>
  <si>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</si>
  <si>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</si>
  <si>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</si>
  <si>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</si>
  <si>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</si>
  <si>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</si>
  <si>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</si>
  <si>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</si>
  <si>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</si>
  <si>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</si>
  <si>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</si>
  <si>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</si>
  <si>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</si>
  <si>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</si>
  <si>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</si>
  <si>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</si>
  <si>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</si>
  <si>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</si>
  <si>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</si>
  <si>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</si>
  <si>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</si>
  <si>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</si>
  <si>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</si>
  <si>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</si>
  <si>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</si>
  <si>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</si>
  <si>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</si>
  <si>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</si>
  <si>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</si>
  <si>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</si>
  <si>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</si>
  <si>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</si>
  <si>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</si>
  <si>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</si>
  <si>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</si>
  <si>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</si>
  <si>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</si>
  <si>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</si>
  <si>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</si>
  <si>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</si>
  <si>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</si>
  <si>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</si>
  <si>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</si>
  <si>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</si>
  <si>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</si>
  <si>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</si>
  <si>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</si>
  <si>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</si>
  <si>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</si>
  <si>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</si>
  <si>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</si>
  <si>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</si>
  <si>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</si>
  <si>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</si>
  <si>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</si>
  <si>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</si>
  <si>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</si>
  <si>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</si>
  <si>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</si>
  <si>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</si>
  <si>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</si>
  <si>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</si>
  <si>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</si>
  <si>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</si>
  <si>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</si>
  <si>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</si>
  <si>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</si>
  <si>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</si>
  <si>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</si>
  <si>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</si>
  <si>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</si>
  <si>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</si>
  <si>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</si>
  <si>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</si>
  <si>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</si>
  <si>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</si>
  <si>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</si>
  <si>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</si>
  <si>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</si>
  <si>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</si>
  <si>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</si>
  <si>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</si>
  <si>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</si>
  <si>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</si>
  <si>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</si>
  <si>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</si>
  <si>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</si>
  <si>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</si>
  <si>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</si>
  <si>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</si>
  <si>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</si>
  <si>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</si>
  <si>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</si>
  <si>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</si>
  <si>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</si>
  <si>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</si>
  <si>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</si>
  <si>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</si>
  <si>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</si>
  <si>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</si>
  <si>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</si>
  <si>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</si>
  <si>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</si>
  <si>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</si>
  <si>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</si>
  <si>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</si>
  <si>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</si>
  <si>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</si>
  <si>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</si>
  <si>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</si>
  <si>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</si>
  <si>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</si>
  <si>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</si>
  <si>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</si>
  <si>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</si>
  <si>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</si>
  <si>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</si>
  <si>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</si>
  <si>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</si>
  <si>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</si>
  <si>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</si>
  <si>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</si>
  <si>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</si>
  <si>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</si>
  <si>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</si>
  <si>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</si>
  <si>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</si>
  <si>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</si>
  <si>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</si>
  <si>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</si>
  <si>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</si>
  <si>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</si>
  <si>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</si>
  <si>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</si>
  <si>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</si>
  <si>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</si>
  <si>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</si>
  <si>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</si>
  <si>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</si>
  <si>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</si>
  <si>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</si>
  <si>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</si>
  <si>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</si>
  <si>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</si>
  <si>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</si>
  <si>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</si>
  <si>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</si>
  <si>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</si>
  <si>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</si>
  <si>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</si>
  <si>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</si>
  <si>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</si>
  <si>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</si>
  <si>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</si>
  <si>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</si>
  <si>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</si>
  <si>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</si>
  <si>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</si>
  <si>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</si>
  <si>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</si>
  <si>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</si>
  <si>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</si>
  <si>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</si>
  <si>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</si>
  <si>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</si>
  <si>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</si>
  <si>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</si>
  <si>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</si>
  <si>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</si>
  <si>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</si>
  <si>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</si>
  <si>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</si>
  <si>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</si>
  <si>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</si>
  <si>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</si>
  <si>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</si>
  <si>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</si>
  <si>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</si>
  <si>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</si>
  <si>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</si>
  <si>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</si>
  <si>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</si>
  <si>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</si>
  <si>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</si>
  <si>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</si>
  <si>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</si>
  <si>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</si>
  <si>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</si>
  <si>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</si>
  <si>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</si>
  <si>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</si>
  <si>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</si>
  <si>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</si>
  <si>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</si>
  <si>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</si>
  <si>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</si>
  <si>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</si>
  <si>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</si>
  <si>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</si>
  <si>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</si>
  <si>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</si>
  <si>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</si>
  <si>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</si>
  <si>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</si>
  <si>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</si>
  <si>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</si>
  <si>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</si>
  <si>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</si>
  <si>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</si>
  <si>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</si>
  <si>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</si>
  <si>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</si>
  <si>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</si>
  <si>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</si>
  <si>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</si>
  <si>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</si>
  <si>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</si>
  <si>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</si>
  <si>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</si>
  <si>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</si>
  <si>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</si>
  <si>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</si>
  <si>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</si>
  <si>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</si>
  <si>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</si>
  <si>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</si>
  <si>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</si>
  <si>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</si>
  <si>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</si>
  <si>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</si>
  <si>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</si>
  <si>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</si>
  <si>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</si>
  <si>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</si>
  <si>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</si>
  <si>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</si>
  <si>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</si>
  <si>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</si>
  <si>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</si>
  <si>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</si>
  <si>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</si>
  <si>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</si>
  <si>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</si>
  <si>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</si>
  <si>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</si>
  <si>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</si>
  <si>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</si>
  <si>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</si>
  <si>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</si>
  <si>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</si>
  <si>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</si>
  <si>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</si>
  <si>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</si>
  <si>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</si>
  <si>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</si>
  <si>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</si>
  <si>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</si>
  <si>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</si>
  <si>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</si>
  <si>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</si>
  <si>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</si>
  <si>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</si>
  <si>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</si>
  <si>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</si>
  <si>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</si>
  <si>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</si>
  <si>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</si>
  <si>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</si>
  <si>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</si>
  <si>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</si>
  <si>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</si>
  <si>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</si>
  <si>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</si>
  <si>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</si>
  <si>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</si>
  <si>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</si>
  <si>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</si>
  <si>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</si>
  <si>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</si>
  <si>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</si>
  <si>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</si>
  <si>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</si>
  <si>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</si>
  <si>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</si>
  <si>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</si>
  <si>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</si>
  <si>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</si>
  <si>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</si>
  <si>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</si>
  <si>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</si>
  <si>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</si>
  <si>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</si>
  <si>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</si>
  <si>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</si>
  <si>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</si>
  <si>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</si>
  <si>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</si>
  <si>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</si>
  <si>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</si>
  <si>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</si>
  <si>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</si>
  <si>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</si>
  <si>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</si>
  <si>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</si>
  <si>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</si>
  <si>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</si>
  <si>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</si>
  <si>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</si>
  <si>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</si>
  <si>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</si>
  <si>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</si>
  <si>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</si>
  <si>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</si>
  <si>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</si>
  <si>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</si>
  <si>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</si>
  <si>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</si>
  <si>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</si>
  <si>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</si>
  <si>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</si>
  <si>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</si>
  <si>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</si>
  <si>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</si>
  <si>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</si>
  <si>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</si>
  <si>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</si>
  <si>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</si>
  <si>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</si>
  <si>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</si>
  <si>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</si>
  <si>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</si>
  <si>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</si>
  <si>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</si>
  <si>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</si>
  <si>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</si>
  <si>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</si>
  <si>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</si>
  <si>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</si>
  <si>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</si>
  <si>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</si>
  <si>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</si>
  <si>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</si>
  <si>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</si>
  <si>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</si>
  <si>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</si>
  <si>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</si>
  <si>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</si>
  <si>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</si>
  <si>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</si>
  <si>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</si>
  <si>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</si>
  <si>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</si>
  <si>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</si>
  <si>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</si>
  <si>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</si>
  <si>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</si>
  <si>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</si>
  <si>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</si>
  <si>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</si>
  <si>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</si>
  <si>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</si>
  <si>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</si>
  <si>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</si>
  <si>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</si>
  <si>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</si>
  <si>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</si>
  <si>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</si>
  <si>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</si>
  <si>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</si>
  <si>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</si>
  <si>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</si>
  <si>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</si>
  <si>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</si>
  <si>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</si>
  <si>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</si>
  <si>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</si>
  <si>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</si>
  <si>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</si>
  <si>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</si>
  <si>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</si>
  <si>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</si>
  <si>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</si>
  <si>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</si>
  <si>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</si>
  <si>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</si>
  <si>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</si>
  <si>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</si>
  <si>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</si>
  <si>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</si>
  <si>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</si>
  <si>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</si>
  <si>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</si>
  <si>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</si>
  <si>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</si>
  <si>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</si>
  <si>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</si>
  <si>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</si>
  <si>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</si>
  <si>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</si>
  <si>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</si>
  <si>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</si>
  <si>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</si>
  <si>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</si>
  <si>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</si>
  <si>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</si>
  <si>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</si>
  <si>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</si>
  <si>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</si>
  <si>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</si>
  <si>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</si>
  <si>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</si>
  <si>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</si>
  <si>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</si>
  <si>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</si>
  <si>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</si>
  <si>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</si>
  <si>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</si>
  <si>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</si>
  <si>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</si>
  <si>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</si>
  <si>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</si>
  <si>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</si>
  <si>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</si>
  <si>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</si>
  <si>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</si>
  <si>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</si>
  <si>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</si>
  <si>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</si>
  <si>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</si>
  <si>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</si>
  <si>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</si>
  <si>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</si>
  <si>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</si>
  <si>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</si>
  <si>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</si>
  <si>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</si>
  <si>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</si>
  <si>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</si>
  <si>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</si>
  <si>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</si>
  <si>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</si>
  <si>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</si>
  <si>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</si>
  <si>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</si>
  <si>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</si>
  <si>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</si>
  <si>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</si>
  <si>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</si>
  <si>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</si>
  <si>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</si>
  <si>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</si>
  <si>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</si>
  <si>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</si>
  <si>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</si>
  <si>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</si>
  <si>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</si>
  <si>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</si>
  <si>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</si>
  <si>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</si>
  <si>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</si>
  <si>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</si>
  <si>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</si>
  <si>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</si>
  <si>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</si>
  <si>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</si>
  <si>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</si>
  <si>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</si>
  <si>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</si>
  <si>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</si>
  <si>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</si>
  <si>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</si>
  <si>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</si>
  <si>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</si>
  <si>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</si>
  <si>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</si>
  <si>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</si>
  <si>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</si>
  <si>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</si>
  <si>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</si>
  <si>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</si>
  <si>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</si>
  <si>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</si>
  <si>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</si>
  <si>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</si>
  <si>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</si>
  <si>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</si>
  <si>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</si>
  <si>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</si>
  <si>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</si>
  <si>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</si>
  <si>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</si>
  <si>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</si>
  <si>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</si>
  <si>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</si>
  <si>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</si>
  <si>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</si>
  <si>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</si>
  <si>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</si>
  <si>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</si>
  <si>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</si>
  <si>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</si>
  <si>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</si>
  <si>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</si>
  <si>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</si>
  <si>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</si>
  <si>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</si>
  <si>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</si>
  <si>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</si>
  <si>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</si>
  <si>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</si>
  <si>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</si>
  <si>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</si>
  <si>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</si>
  <si>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</si>
  <si>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</si>
  <si>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</si>
  <si>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</si>
  <si>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</si>
  <si>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</si>
  <si>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</si>
  <si>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</si>
  <si>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</si>
  <si>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</si>
  <si>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</si>
  <si>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</si>
  <si>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</si>
  <si>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</si>
  <si>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</si>
  <si>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</si>
  <si>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</si>
  <si>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</si>
  <si>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</si>
  <si>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</si>
  <si>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</si>
  <si>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</si>
  <si>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</si>
  <si>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</si>
  <si>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</si>
  <si>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</si>
  <si>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</si>
  <si>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</si>
  <si>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</si>
  <si>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</si>
  <si>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</si>
  <si>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</si>
  <si>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</si>
  <si>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</si>
  <si>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</si>
  <si>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</si>
  <si>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</si>
  <si>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</si>
  <si>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</si>
  <si>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</si>
  <si>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</si>
  <si>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</si>
  <si>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</si>
  <si>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</si>
  <si>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</si>
  <si>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</si>
  <si>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</si>
  <si>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</si>
  <si>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</si>
  <si>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</si>
  <si>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</si>
  <si>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</si>
  <si>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</si>
  <si>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</si>
  <si>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</si>
  <si>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</si>
  <si>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</si>
  <si>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</si>
  <si>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</si>
  <si>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</si>
  <si>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</si>
  <si>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</si>
  <si>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</si>
  <si>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</si>
  <si>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</si>
  <si>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</si>
  <si>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</si>
  <si>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</si>
  <si>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</si>
  <si>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</si>
  <si>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</si>
  <si>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</si>
  <si>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</si>
  <si>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</si>
  <si>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</si>
  <si>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</si>
  <si>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</si>
  <si>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</si>
  <si>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</si>
  <si>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</si>
  <si>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</si>
  <si>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</si>
  <si>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</si>
  <si>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</si>
  <si>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</si>
  <si>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</si>
  <si>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</si>
  <si>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</si>
  <si>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</si>
  <si>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</si>
  <si>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</si>
  <si>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</si>
  <si>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</si>
  <si>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</si>
  <si>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</si>
  <si>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</si>
  <si>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</si>
  <si>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</si>
  <si>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</si>
  <si>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</si>
  <si>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</si>
  <si>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</si>
  <si>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</si>
  <si>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</si>
  <si>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</si>
  <si>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</si>
  <si>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</si>
  <si>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</si>
  <si>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</si>
  <si>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</si>
  <si>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</si>
  <si>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</si>
  <si>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</si>
  <si>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</si>
  <si>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</si>
  <si>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</si>
  <si>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</si>
  <si>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</si>
  <si>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</si>
  <si>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</si>
  <si>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</si>
  <si>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</si>
  <si>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</si>
  <si>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</si>
  <si>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</si>
  <si>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</si>
  <si>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</si>
  <si>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</si>
  <si>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</si>
  <si>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</si>
  <si>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</si>
  <si>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</si>
  <si>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</si>
  <si>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</si>
  <si>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</si>
  <si>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</si>
  <si>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</si>
  <si>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</si>
  <si>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</si>
  <si>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</si>
  <si>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</si>
  <si>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</si>
  <si>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</si>
  <si>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</si>
  <si>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</si>
  <si>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</si>
  <si>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</si>
  <si>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</si>
  <si>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</si>
  <si>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</si>
  <si>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</si>
  <si>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</si>
  <si>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</si>
  <si>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</si>
  <si>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</si>
  <si>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</si>
  <si>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</si>
  <si>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</si>
  <si>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</si>
  <si>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</si>
  <si>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</si>
  <si>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</si>
  <si>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</si>
  <si>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</si>
  <si>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</si>
  <si>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</si>
  <si>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</si>
  <si>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</si>
  <si>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</si>
  <si>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</si>
  <si>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</si>
  <si>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</si>
  <si>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</si>
  <si>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</si>
  <si>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</si>
  <si>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</si>
  <si>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</si>
  <si>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</si>
  <si>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</si>
  <si>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</si>
  <si>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</si>
  <si>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</si>
  <si>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</si>
  <si>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</si>
  <si>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</si>
  <si>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</si>
  <si>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</si>
  <si>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</si>
  <si>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</si>
  <si>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</si>
  <si>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</si>
  <si>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</si>
  <si>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</si>
  <si>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</si>
  <si>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</si>
  <si>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</si>
  <si>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</si>
  <si>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</si>
  <si>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</si>
  <si>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</si>
  <si>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</si>
  <si>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</si>
  <si>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</si>
  <si>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</si>
  <si>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</si>
  <si>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</si>
  <si>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</si>
  <si>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</si>
  <si>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</si>
  <si>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</si>
  <si>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</si>
  <si>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</si>
  <si>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</si>
  <si>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</si>
  <si>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</si>
  <si>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</si>
  <si>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</si>
  <si>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</si>
  <si>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</si>
  <si>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</si>
  <si>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</si>
  <si>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</si>
  <si>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</si>
  <si>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</si>
  <si>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</si>
  <si>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</si>
  <si>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</si>
  <si>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</si>
  <si>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</si>
  <si>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</si>
  <si>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</si>
  <si>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</si>
  <si>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</si>
  <si>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</si>
  <si>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</si>
  <si>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</si>
  <si>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</si>
  <si>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</si>
  <si>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</si>
  <si>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</si>
  <si>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</si>
  <si>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</si>
  <si>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</si>
  <si>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</si>
  <si>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</si>
  <si>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</si>
  <si>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</si>
  <si>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</si>
  <si>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</si>
  <si>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</si>
  <si>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</si>
  <si>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</si>
  <si>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</si>
  <si>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</si>
  <si>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</si>
  <si>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</si>
  <si>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</si>
  <si>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</si>
  <si>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</si>
  <si>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</si>
  <si>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</si>
  <si>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</si>
  <si>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</si>
  <si>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</si>
  <si>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</si>
  <si>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</si>
  <si>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</si>
  <si>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</si>
  <si>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</si>
  <si>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</si>
  <si>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</si>
  <si>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</si>
  <si>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</si>
  <si>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</si>
  <si>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</si>
  <si>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</si>
  <si>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</si>
  <si>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</si>
  <si>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</si>
  <si>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</si>
  <si>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</si>
  <si>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</si>
  <si>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</si>
  <si>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</si>
  <si>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</si>
  <si>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</si>
  <si>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</si>
  <si>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</si>
  <si>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</si>
  <si>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</si>
  <si>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</si>
  <si>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</si>
  <si>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</si>
  <si>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</si>
  <si>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</si>
  <si>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</si>
  <si>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</si>
  <si>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</si>
  <si>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</si>
  <si>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</si>
  <si>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</si>
  <si>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</si>
  <si>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</si>
  <si>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</si>
  <si>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</si>
  <si>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</si>
  <si>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</si>
  <si>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</si>
  <si>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</si>
  <si>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</si>
  <si>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</si>
  <si>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</si>
  <si>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</si>
  <si>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</si>
  <si>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</si>
  <si>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</si>
  <si>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</si>
  <si>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</si>
  <si>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</si>
  <si>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</si>
  <si>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</si>
  <si>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</si>
  <si>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</si>
  <si>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</si>
  <si>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</si>
  <si>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</si>
  <si>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</si>
  <si>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</si>
  <si>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</si>
  <si>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</si>
  <si>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</si>
  <si>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</si>
  <si>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</si>
  <si>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</si>
  <si>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</si>
  <si>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</si>
  <si>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</si>
  <si>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</si>
  <si>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</si>
  <si>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</si>
  <si>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</si>
  <si>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</si>
  <si>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</si>
  <si>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</si>
  <si>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</si>
  <si>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</si>
  <si>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</si>
  <si>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</si>
  <si>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</si>
  <si>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</si>
  <si>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</si>
  <si>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</si>
  <si>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</si>
  <si>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</si>
  <si>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</si>
  <si>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</si>
  <si>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</si>
  <si>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</si>
  <si>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</si>
  <si>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</si>
  <si>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</si>
  <si>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</si>
  <si>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</si>
  <si>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</si>
  <si>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</si>
  <si>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</si>
  <si>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</si>
  <si>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</si>
  <si>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</si>
  <si>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</si>
  <si>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</si>
  <si>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</si>
  <si>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</si>
  <si>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</si>
  <si>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</si>
  <si>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</si>
  <si>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</si>
  <si>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</si>
  <si>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</si>
  <si>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</si>
  <si>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</si>
  <si>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</si>
  <si>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</si>
  <si>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</si>
  <si>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</si>
  <si>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</si>
  <si>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</si>
  <si>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</si>
  <si>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</si>
  <si>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</si>
  <si>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</si>
  <si>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</si>
  <si>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</si>
  <si>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</si>
  <si>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</si>
  <si>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</si>
  <si>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</si>
  <si>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</si>
  <si>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</si>
  <si>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</si>
  <si>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</si>
  <si>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</si>
  <si>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</si>
  <si>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</si>
  <si>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</si>
  <si>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</si>
  <si>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</si>
  <si>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</si>
  <si>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</si>
  <si>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</si>
  <si>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</si>
  <si>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</si>
  <si>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</si>
  <si>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</si>
  <si>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</si>
  <si>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</si>
  <si>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</si>
  <si>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</si>
  <si>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</si>
  <si>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</si>
  <si>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</si>
  <si>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</si>
  <si>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</si>
  <si>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</si>
  <si>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</si>
  <si>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</si>
  <si>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</si>
  <si>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</si>
  <si>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</si>
  <si>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</si>
  <si>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</si>
  <si>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</si>
  <si>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</si>
  <si>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</si>
  <si>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</si>
  <si>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</si>
  <si>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</si>
  <si>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</si>
  <si>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</si>
  <si>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</si>
  <si>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</si>
  <si>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</si>
  <si>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</si>
  <si>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</si>
  <si>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</si>
  <si>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</si>
  <si>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</si>
  <si>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</si>
  <si>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</si>
  <si>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</si>
  <si>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</si>
  <si>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</si>
  <si>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</si>
  <si>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</si>
  <si>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</si>
  <si>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</si>
  <si>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</si>
  <si>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</si>
  <si>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</si>
  <si>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</si>
  <si>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</si>
  <si>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</si>
  <si>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</si>
  <si>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</si>
  <si>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</si>
  <si>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</si>
  <si>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</si>
  <si>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</si>
  <si>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</si>
  <si>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</si>
  <si>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</si>
  <si>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</si>
  <si>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</si>
  <si>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</si>
  <si>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</si>
  <si>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</si>
  <si>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</si>
  <si>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</si>
  <si>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</si>
  <si>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</si>
  <si>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</si>
  <si>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</si>
  <si>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</si>
  <si>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</si>
  <si>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</si>
  <si>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</si>
  <si>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</si>
  <si>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</si>
  <si>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</si>
  <si>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</si>
  <si>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</si>
  <si>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</si>
  <si>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</si>
  <si>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</si>
  <si>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</si>
  <si>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</si>
  <si>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</si>
  <si>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</si>
  <si>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</si>
  <si>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</si>
  <si>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</si>
  <si>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</si>
  <si>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</si>
  <si>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</si>
  <si>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</si>
  <si>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</si>
  <si>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</si>
  <si>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</si>
  <si>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</si>
  <si>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</si>
  <si>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</si>
  <si>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</si>
  <si>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</si>
  <si>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</si>
  <si>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</si>
  <si>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</si>
  <si>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</si>
  <si>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</si>
  <si>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</si>
  <si>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</si>
  <si>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</si>
  <si>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</si>
  <si>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</si>
  <si>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</si>
  <si>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</si>
  <si>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</si>
  <si>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</si>
  <si>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</si>
  <si>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</si>
  <si>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</si>
  <si>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</si>
  <si>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</si>
  <si>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</si>
  <si>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</si>
  <si>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</si>
  <si>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</si>
  <si>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</si>
  <si>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</si>
  <si>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</si>
  <si>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</si>
  <si>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</si>
  <si>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</si>
  <si>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</si>
  <si>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</si>
  <si>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</si>
  <si>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</si>
  <si>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</si>
  <si>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</si>
  <si>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</si>
  <si>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</si>
  <si>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</si>
  <si>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</si>
  <si>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</si>
  <si>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</si>
  <si>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</si>
  <si>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</si>
  <si>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</si>
  <si>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</si>
  <si>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</si>
  <si>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</si>
  <si>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</si>
  <si>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</si>
  <si>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</si>
  <si>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</si>
  <si>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</si>
  <si>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</si>
  <si>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</si>
  <si>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</si>
  <si>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</si>
  <si>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</si>
  <si>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</si>
  <si>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</si>
  <si>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</si>
  <si>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</si>
  <si>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</si>
  <si>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</si>
  <si>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</si>
  <si>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</si>
  <si>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</si>
  <si>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</si>
  <si>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</si>
  <si>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</si>
  <si>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</si>
  <si>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</si>
  <si>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</si>
  <si>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</si>
  <si>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</si>
  <si>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</si>
  <si>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</si>
  <si>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</si>
  <si>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</si>
  <si>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</si>
  <si>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</si>
  <si>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</si>
  <si>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</si>
  <si>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</si>
  <si>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</si>
  <si>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</si>
  <si>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</si>
  <si>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</si>
  <si>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</si>
  <si>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</si>
  <si>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</si>
  <si>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</si>
  <si>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</si>
  <si>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</si>
  <si>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</si>
  <si>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</si>
  <si>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</si>
  <si>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</si>
  <si>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</si>
  <si>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</si>
  <si>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</si>
  <si>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</si>
  <si>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</si>
  <si>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</si>
  <si>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</si>
  <si>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</si>
  <si>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</si>
  <si>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</si>
  <si>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</si>
  <si>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</si>
  <si>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</si>
  <si>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</si>
  <si>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</si>
  <si>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</si>
  <si>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</si>
  <si>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</si>
  <si>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</si>
  <si>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</si>
  <si>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</si>
  <si>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</si>
  <si>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</si>
  <si>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</si>
  <si>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</si>
  <si>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</si>
  <si>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</si>
  <si>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</si>
  <si>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</si>
  <si>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</si>
  <si>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</si>
  <si>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</si>
  <si>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</si>
  <si>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</si>
  <si>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</si>
  <si>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</si>
  <si>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</si>
  <si>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</si>
  <si>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</si>
  <si>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</si>
  <si>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</si>
  <si>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</si>
  <si>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</si>
  <si>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</si>
  <si>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</si>
  <si>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</si>
  <si>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</si>
  <si>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</si>
  <si>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</si>
  <si>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</si>
  <si>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</si>
  <si>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</si>
  <si>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</si>
  <si>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</si>
  <si>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</si>
  <si>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</si>
  <si>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</si>
  <si>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</si>
  <si>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</si>
  <si>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</si>
  <si>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</si>
  <si>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</si>
  <si>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</si>
  <si>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</si>
  <si>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</si>
  <si>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</si>
  <si>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</si>
  <si>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</si>
  <si>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</si>
  <si>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</si>
  <si>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</si>
  <si>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</si>
  <si>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</si>
  <si>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</si>
  <si>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</si>
  <si>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</si>
  <si>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</si>
  <si>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</si>
  <si>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</si>
  <si>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</si>
  <si>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</si>
  <si>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</si>
  <si>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</si>
  <si>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</si>
  <si>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</si>
  <si>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</si>
  <si>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</si>
  <si>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</si>
  <si>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</si>
  <si>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</si>
  <si>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</si>
  <si>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</si>
  <si>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</si>
  <si>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</si>
  <si>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</si>
  <si>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</si>
  <si>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</si>
  <si>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</si>
  <si>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</si>
  <si>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</si>
  <si>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</si>
  <si>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</si>
  <si>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</si>
  <si>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</si>
  <si>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</si>
  <si>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</si>
  <si>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</si>
  <si>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</si>
  <si>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</si>
  <si>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</si>
  <si>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</si>
  <si>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</si>
  <si>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</si>
  <si>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</si>
  <si>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</si>
  <si>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</si>
  <si>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</si>
  <si>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</si>
  <si>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</si>
  <si>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</si>
  <si>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</si>
  <si>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</si>
  <si>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</si>
  <si>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</si>
  <si>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</si>
  <si>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</si>
  <si>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</si>
  <si>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</si>
  <si>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</si>
  <si>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</si>
  <si>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</si>
  <si>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</si>
  <si>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</si>
  <si>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</si>
  <si>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</si>
  <si>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</si>
  <si>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</si>
  <si>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</si>
  <si>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</si>
  <si>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</si>
  <si>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</si>
  <si>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</si>
  <si>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</si>
  <si>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</si>
  <si>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</si>
  <si>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</si>
  <si>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</si>
  <si>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</si>
  <si>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</si>
  <si>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</si>
  <si>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</si>
  <si>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</si>
  <si>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</si>
  <si>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</si>
  <si>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</si>
  <si>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</si>
  <si>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</si>
  <si>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</si>
  <si>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</si>
  <si>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</si>
  <si>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</si>
  <si>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</si>
  <si>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</si>
  <si>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</si>
  <si>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</si>
  <si>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</si>
  <si>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</si>
  <si>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</si>
  <si>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</si>
  <si>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</si>
  <si>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</si>
  <si>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</si>
  <si>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</si>
  <si>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</si>
  <si>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</si>
  <si>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</si>
  <si>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</si>
  <si>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</si>
  <si>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</si>
  <si>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</si>
  <si>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</si>
  <si>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</si>
  <si>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</si>
  <si>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</si>
  <si>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</si>
  <si>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</si>
  <si>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</si>
  <si>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</si>
  <si>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</si>
  <si>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</si>
  <si>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</si>
  <si>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</si>
  <si>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</si>
  <si>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</si>
  <si>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</si>
  <si>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</si>
  <si>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</si>
  <si>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</si>
  <si>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</si>
  <si>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</si>
  <si>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</si>
  <si>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</si>
  <si>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</si>
  <si>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</si>
  <si>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</si>
  <si>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</si>
  <si>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</si>
  <si>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</si>
  <si>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</si>
  <si>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</si>
  <si>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</si>
  <si>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</si>
  <si>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</si>
  <si>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</si>
  <si>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</si>
  <si>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</si>
  <si>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</si>
  <si>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</si>
  <si>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</si>
  <si>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</si>
  <si>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</si>
  <si>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</si>
  <si>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</si>
  <si>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</si>
  <si>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</si>
  <si>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</si>
  <si>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</si>
  <si>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</si>
  <si>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</si>
  <si>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</si>
  <si>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</si>
  <si>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</si>
  <si>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</si>
  <si>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</si>
  <si>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</si>
  <si>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</si>
  <si>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</si>
  <si>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</si>
  <si>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</si>
  <si>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</si>
  <si>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</si>
  <si>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</si>
  <si>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</si>
  <si>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</si>
  <si>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</si>
  <si>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</si>
  <si>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</si>
  <si>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</si>
  <si>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</si>
  <si>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</si>
  <si>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</si>
  <si>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</si>
  <si>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</si>
  <si>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</si>
  <si>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</si>
  <si>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</si>
  <si>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</si>
  <si>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</si>
  <si>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</si>
  <si>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</si>
  <si>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</si>
  <si>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</si>
  <si>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</si>
  <si>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</si>
  <si>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</si>
  <si>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</si>
  <si>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</si>
  <si>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</si>
  <si>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</si>
  <si>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</si>
  <si>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</si>
  <si>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</si>
  <si>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</si>
  <si>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</si>
  <si>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</si>
  <si>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</si>
  <si>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</si>
  <si>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</si>
  <si>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</si>
  <si>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</si>
  <si>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</si>
  <si>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</si>
  <si>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</si>
  <si>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</si>
  <si>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</si>
  <si>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</si>
  <si>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</si>
  <si>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</si>
  <si>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</si>
  <si>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</si>
  <si>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</si>
  <si>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</si>
  <si>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</si>
  <si>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</si>
  <si>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</si>
  <si>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</si>
  <si>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</si>
  <si>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</si>
  <si>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</si>
  <si>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</si>
  <si>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</si>
  <si>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</si>
  <si>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</si>
  <si>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</si>
  <si>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</si>
  <si>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</si>
  <si>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</si>
  <si>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</si>
  <si>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</si>
  <si>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</si>
  <si>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</si>
  <si>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</si>
  <si>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</si>
  <si>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</si>
  <si>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</si>
  <si>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</si>
  <si>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</si>
  <si>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</si>
  <si>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</si>
  <si>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</si>
  <si>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</si>
  <si>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</si>
  <si>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</si>
  <si>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</si>
  <si>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</si>
  <si>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</si>
  <si>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</si>
  <si>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</si>
  <si>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</si>
  <si>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</si>
  <si>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</si>
  <si>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</si>
  <si>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</si>
  <si>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</si>
  <si>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</si>
  <si>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</si>
  <si>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</si>
  <si>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</si>
  <si>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</si>
  <si>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</si>
  <si>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</si>
  <si>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</si>
  <si>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</si>
  <si>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</si>
  <si>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</si>
  <si>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</si>
  <si>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</si>
  <si>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</si>
  <si>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</si>
  <si>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</si>
  <si>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</si>
  <si>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</si>
  <si>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</si>
  <si>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</si>
  <si>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</si>
  <si>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</si>
  <si>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</si>
  <si>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</si>
  <si>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</si>
  <si>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</si>
  <si>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</si>
  <si>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</si>
  <si>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</si>
  <si>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</si>
  <si>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</si>
  <si>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</si>
  <si>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</si>
  <si>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</si>
  <si>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</si>
  <si>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</si>
  <si>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</si>
  <si>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</si>
  <si>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</si>
  <si>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</si>
  <si>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</si>
  <si>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</si>
  <si>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</si>
  <si>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</si>
  <si>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</si>
  <si>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</si>
  <si>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</si>
  <si>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</si>
  <si>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</si>
  <si>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</si>
  <si>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</si>
  <si>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</si>
  <si>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</si>
  <si>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</si>
  <si>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</si>
  <si>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</si>
  <si>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</si>
  <si>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</si>
  <si>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</si>
  <si>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</si>
  <si>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</si>
  <si>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</si>
  <si>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</si>
  <si>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</si>
  <si>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</si>
  <si>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</si>
  <si>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</si>
  <si>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</si>
  <si>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</si>
  <si>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</si>
  <si>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</si>
  <si>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15041RESIN025822023</t>
  </si>
  <si>
    <t>23AZ000F</t>
  </si>
  <si>
    <t>06142311791037</t>
  </si>
  <si>
    <t>14122502721020</t>
  </si>
  <si>
    <t>10010105811024</t>
  </si>
  <si>
    <t>06143001031110</t>
  </si>
  <si>
    <t>SERVICIOS Y SUMINISTROS DE ALTA TECNOLOGIA, S.A. DE.C.V</t>
  </si>
  <si>
    <t>YASMIN ELIZABETH AREVALO PEREZ</t>
  </si>
  <si>
    <t>06191411771018</t>
  </si>
  <si>
    <t>WILLIAM ERNESTO BARRIENTOS RUANO</t>
  </si>
  <si>
    <t>RUTH MARICELA MAJANO FLORES</t>
  </si>
  <si>
    <t>06143008061057</t>
  </si>
  <si>
    <t>OCON, S.A. DE C.V.</t>
  </si>
  <si>
    <t>06140510091041</t>
  </si>
  <si>
    <t>DISTRIBUIDORA MARANATHA, S.A. DE C.V.</t>
  </si>
  <si>
    <t>04072509881010</t>
  </si>
  <si>
    <t>ELVIN ROALNDO ALAS GUEVARA</t>
  </si>
  <si>
    <t>06141912141092</t>
  </si>
  <si>
    <t>GRUPO FE EL SALVADOR SA DE CV</t>
  </si>
  <si>
    <t>023297919</t>
  </si>
  <si>
    <t>SALVADOR ANTONIO DURAN ESCOBAR</t>
  </si>
  <si>
    <t>02101105660016</t>
  </si>
  <si>
    <t>MIGUEL ANGEL ORTEGA ORTEGA</t>
  </si>
  <si>
    <t>05110205871029</t>
  </si>
  <si>
    <t>DIANA GUADALUPE CHICAS ORELLANA</t>
  </si>
  <si>
    <t>003441548</t>
  </si>
  <si>
    <t>1000105811024</t>
  </si>
  <si>
    <t>02/01/2024</t>
  </si>
  <si>
    <t>03/01/2024</t>
  </si>
  <si>
    <t>04/01/2024</t>
  </si>
  <si>
    <t>05/01/2024</t>
  </si>
  <si>
    <t>06/01/2024</t>
  </si>
  <si>
    <t>08/01/2024</t>
  </si>
  <si>
    <t>09/01/2024</t>
  </si>
  <si>
    <t>10/01/2024</t>
  </si>
  <si>
    <t>11/01/2024</t>
  </si>
  <si>
    <t>12/01/2024</t>
  </si>
  <si>
    <t>13/01/2024</t>
  </si>
  <si>
    <t>15/01/2024</t>
  </si>
  <si>
    <t>16/01/2024</t>
  </si>
  <si>
    <t>17/01/2024</t>
  </si>
  <si>
    <t>18/01/2024</t>
  </si>
  <si>
    <t>19/01/2024</t>
  </si>
  <si>
    <t>20/01/2024</t>
  </si>
  <si>
    <t>22/01/2024</t>
  </si>
  <si>
    <t>23/01/2024</t>
  </si>
  <si>
    <t>24/01/2024</t>
  </si>
  <si>
    <t>25/01/2024</t>
  </si>
  <si>
    <t>26/01/2024</t>
  </si>
  <si>
    <t>27/01/2024</t>
  </si>
  <si>
    <t>29/01/2024</t>
  </si>
  <si>
    <t>30/01/2024</t>
  </si>
  <si>
    <t>31/01/2024</t>
  </si>
  <si>
    <t>13/12/2024</t>
  </si>
  <si>
    <t>JUDITH ILEANA FLAMENCO MONTERROSA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</si>
</sst>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9"/>
      <color rgb="FF33333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17" xfId="0" applyBorder="1"/>
    <xf numFmtId="0" fontId="34" fillId="10" borderId="17" xfId="0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7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ownloads/LIBRO%20DE%20COMPRAS%20Y%20VENTAS%20ASUNCION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Libro de Consumidor"/>
      <sheetName val="Hoja1"/>
      <sheetName val="RET 1%"/>
      <sheetName val="DECLARACION"/>
      <sheetName val="LIBRO DE COMPRAS Y VENTAS ASUN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8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6" totalsRowShown="0">
  <tableColumns count="20">
    <tableColumn id="1" xr3:uid="{00000000-0010-0000-0000-000001000000}" name="MES" dataDxfId="112" dataCellStyle="Moneda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1" dataCellStyle="Moneda"/>
    <tableColumn id="9" xr3:uid="{00000000-0010-0000-0000-000009000000}" name="I. EXENTAS" dataDxfId="110" dataCellStyle="Moneda"/>
    <tableColumn id="10" xr3:uid="{00000000-0010-0000-0000-00000A000000}" name="IMPOR EX" dataDxfId="109" dataCellStyle="Moneda"/>
    <tableColumn id="11" xr3:uid="{00000000-0010-0000-0000-00000B000000}" name="C. GRAVADA" dataDxfId="108" dataCellStyle="Moneda"/>
    <tableColumn id="12" xr3:uid="{00000000-0010-0000-0000-00000C000000}" name="INTER GRAVA" dataDxfId="107" dataCellStyle="Moneda"/>
    <tableColumn id="13" xr3:uid="{00000000-0010-0000-0000-00000D000000}" name="IMPOR BIENES" dataDxfId="106" dataCellStyle="Moneda"/>
    <tableColumn id="14" xr3:uid="{00000000-0010-0000-0000-00000E000000}" name="IMPOR SERV" dataDxfId="105" dataCellStyle="Moneda"/>
    <tableColumn id="15" xr3:uid="{00000000-0010-0000-0000-00000F000000}" name="IVA" dataDxfId="104" dataCellStyle="Moneda"/>
    <tableColumn id="16" xr3:uid="{00000000-0010-0000-0000-000010000000}" name="TOTAL C." dataDxfId="103" dataCellStyle="Moneda"/>
    <tableColumn id="20" xr3:uid="{00000000-0010-0000-0000-000014000000}" name="DUI" dataDxfId="102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1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3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9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8" dataCellStyle="Moneda"/>
    <tableColumn id="18" xr3:uid="{00000000-0010-0000-0100-000012000000}" name="ANEXO"/>
    <tableColumn id="1" xr3:uid="{00000000-0010-0000-0100-000001000000}" name="SUCURSAL" dataDxfId="97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9" totalsRowShown="0" dataDxfId="96" dataCellStyle="Moneda">
  <tableColumns count="22">
    <tableColumn id="1" xr3:uid="{00000000-0010-0000-0200-000001000000}" name="MES"/>
    <tableColumn id="2" xr3:uid="{00000000-0010-0000-0200-000002000000}" name="FECHA" dataDxfId="95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4" dataCellStyle="Moneda"/>
    <tableColumn id="13" xr3:uid="{00000000-0010-0000-0200-00000D000000}" name="VENTAS NO" dataDxfId="93" dataCellStyle="Moneda"/>
    <tableColumn id="14" xr3:uid="{00000000-0010-0000-0200-00000E000000}" name="V NO SUJETAS" dataDxfId="92" dataCellStyle="Moneda"/>
    <tableColumn id="15" xr3:uid="{00000000-0010-0000-0200-00000F000000}" name="V GRAVADAS" dataDxfId="91" dataCellStyle="Moneda"/>
    <tableColumn id="16" xr3:uid="{00000000-0010-0000-0200-000010000000}" name="EX IN CA" dataDxfId="90" dataCellStyle="Moneda"/>
    <tableColumn id="17" xr3:uid="{00000000-0010-0000-0200-000011000000}" name="EX OUT CA" dataDxfId="89" dataCellStyle="Moneda"/>
    <tableColumn id="18" xr3:uid="{00000000-0010-0000-0200-000012000000}" name="EX SERVICE" dataDxfId="88" dataCellStyle="Moneda"/>
    <tableColumn id="19" xr3:uid="{00000000-0010-0000-0200-000013000000}" name="V ZONA FRAN" dataDxfId="87" dataCellStyle="Moneda"/>
    <tableColumn id="20" xr3:uid="{00000000-0010-0000-0200-000014000000}" name="V CTA A 3ERO" dataDxfId="86" dataCellStyle="Moneda"/>
    <tableColumn id="21" xr3:uid="{00000000-0010-0000-0200-000015000000}" name="TOTAL VENTA" dataDxfId="85" dataCellStyle="Moneda">
      <calculatedColumnFormula>+[3]!Tabla3[[#This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autoFilter ref="A1:J2" xr:uid="{00000000-0009-0000-0100-000007000000}"/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93" totalsRowShown="0">
  <autoFilter ref="A1:B4593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8492</v>
      </c>
      <c r="XFD3" t="s">
        <v>8492</v>
      </c>
    </row>
    <row r="4" spans="2:6 16384:16384" x14ac:dyDescent="0.25">
      <c r="B4" s="23" t="s">
        <v>2</v>
      </c>
      <c r="D4" s="46" t="s">
        <v>9378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957</v>
      </c>
      <c r="XFD8" t="s">
        <v>8490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FARLAB, S.A. DE C.V.</v>
      </c>
      <c r="XFD9" t="s">
        <v>9021</v>
      </c>
    </row>
    <row r="10" spans="2:6 16384:16384" hidden="1" x14ac:dyDescent="0.25">
      <c r="B10" s="23" t="s">
        <v>7</v>
      </c>
      <c r="D10" s="104">
        <v>0</v>
      </c>
      <c r="F10" s="2"/>
      <c r="XFD10" t="s">
        <v>9022</v>
      </c>
    </row>
    <row r="11" spans="2:6 16384:16384" hidden="1" x14ac:dyDescent="0.25">
      <c r="B11" s="23" t="s">
        <v>8</v>
      </c>
      <c r="D11" s="104">
        <v>0</v>
      </c>
      <c r="F11" s="2"/>
      <c r="XFD11" t="s">
        <v>9023</v>
      </c>
    </row>
    <row r="12" spans="2:6 16384:16384" x14ac:dyDescent="0.25">
      <c r="B12" s="23" t="s">
        <v>9</v>
      </c>
      <c r="D12" s="104">
        <v>0</v>
      </c>
      <c r="F12" s="2"/>
      <c r="XFD12" t="s">
        <v>9024</v>
      </c>
    </row>
    <row r="13" spans="2:6 16384:16384" x14ac:dyDescent="0.25">
      <c r="B13" s="23" t="s">
        <v>10</v>
      </c>
      <c r="D13" s="105"/>
      <c r="F13" s="15"/>
      <c r="XFD13" t="s">
        <v>9025</v>
      </c>
    </row>
    <row r="14" spans="2:6 16384:16384" x14ac:dyDescent="0.25">
      <c r="B14" s="23" t="s">
        <v>11</v>
      </c>
      <c r="D14" s="104">
        <v>0</v>
      </c>
      <c r="F14" s="2"/>
      <c r="XFD14" t="s">
        <v>9026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6" priority="1"/>
    <cfRule type="duplicateValues" dxfId="11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14"/>
  <sheetViews>
    <sheetView zoomScaleNormal="100" workbookViewId="0">
      <selection activeCell="G4" sqref="G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8492</v>
      </c>
      <c r="B3" s="13">
        <v>45273</v>
      </c>
      <c r="C3" t="s">
        <v>7706</v>
      </c>
      <c r="D3" t="s">
        <v>0</v>
      </c>
      <c r="E3">
        <v>4313</v>
      </c>
      <c r="F3" t="s">
        <v>957</v>
      </c>
      <c r="G3" t="s">
        <v>958</v>
      </c>
      <c r="H3" s="2">
        <v>0</v>
      </c>
      <c r="I3" s="2">
        <v>0</v>
      </c>
      <c r="J3" s="2">
        <v>0</v>
      </c>
      <c r="K3" s="15">
        <v>113.9</v>
      </c>
      <c r="L3" s="2">
        <v>0</v>
      </c>
      <c r="M3" s="2">
        <v>0</v>
      </c>
      <c r="N3" s="2">
        <v>0</v>
      </c>
      <c r="O3" s="2">
        <v>14.807</v>
      </c>
      <c r="P3" s="2">
        <v>128.70699999999999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8492</v>
      </c>
      <c r="B4" s="13">
        <v>45293</v>
      </c>
      <c r="C4" t="s">
        <v>7706</v>
      </c>
      <c r="D4" t="s">
        <v>0</v>
      </c>
      <c r="E4">
        <v>45</v>
      </c>
      <c r="F4" t="s">
        <v>9327</v>
      </c>
      <c r="G4" t="s">
        <v>9379</v>
      </c>
      <c r="H4" s="2">
        <v>0</v>
      </c>
      <c r="I4" s="2">
        <v>0</v>
      </c>
      <c r="J4" s="2">
        <v>0</v>
      </c>
      <c r="K4" s="15">
        <v>30.973400000000002</v>
      </c>
      <c r="L4" s="2">
        <v>0</v>
      </c>
      <c r="M4" s="2">
        <v>0</v>
      </c>
      <c r="N4" s="2">
        <v>0</v>
      </c>
      <c r="O4" s="2">
        <v>4.0265420000000001</v>
      </c>
      <c r="P4" s="2">
        <v>34.999942000000004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8492</v>
      </c>
      <c r="B5" t="s">
        <v>9377</v>
      </c>
      <c r="C5" t="s">
        <v>7706</v>
      </c>
      <c r="D5" t="s">
        <v>0</v>
      </c>
      <c r="E5">
        <v>553</v>
      </c>
      <c r="G5" t="s">
        <v>9335</v>
      </c>
      <c r="H5" s="2">
        <v>0</v>
      </c>
      <c r="I5" s="2">
        <v>0</v>
      </c>
      <c r="J5" s="2">
        <v>0</v>
      </c>
      <c r="K5" s="15">
        <v>153.94</v>
      </c>
      <c r="L5" s="2">
        <v>0</v>
      </c>
      <c r="M5" s="2">
        <v>0</v>
      </c>
      <c r="N5" s="2">
        <v>0</v>
      </c>
      <c r="O5" s="2">
        <v>20.0122</v>
      </c>
      <c r="P5" s="2">
        <v>173.9522</v>
      </c>
      <c r="Q5" t="s">
        <v>9350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8492</v>
      </c>
      <c r="B6" t="s">
        <v>9363</v>
      </c>
      <c r="C6" t="s">
        <v>7706</v>
      </c>
      <c r="D6" t="s">
        <v>0</v>
      </c>
      <c r="E6">
        <v>11058</v>
      </c>
      <c r="F6" t="s">
        <v>8052</v>
      </c>
      <c r="G6" t="s">
        <v>8053</v>
      </c>
      <c r="H6" s="2">
        <v>0</v>
      </c>
      <c r="I6" s="2">
        <v>0</v>
      </c>
      <c r="J6" s="2">
        <v>0</v>
      </c>
      <c r="K6" s="15">
        <v>28.11</v>
      </c>
      <c r="L6" s="2">
        <v>0</v>
      </c>
      <c r="M6" s="2">
        <v>0</v>
      </c>
      <c r="N6" s="2">
        <v>0</v>
      </c>
      <c r="O6" s="2">
        <v>3.6543000000000001</v>
      </c>
      <c r="P6" s="2">
        <v>31.764299999999999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8492</v>
      </c>
      <c r="B7" s="13">
        <v>45268</v>
      </c>
      <c r="C7" t="s">
        <v>7706</v>
      </c>
      <c r="D7" t="s">
        <v>0</v>
      </c>
      <c r="E7">
        <v>9615</v>
      </c>
      <c r="F7" t="s">
        <v>8052</v>
      </c>
      <c r="G7" t="s">
        <v>8053</v>
      </c>
      <c r="H7" s="2">
        <v>0</v>
      </c>
      <c r="I7" s="2">
        <v>0</v>
      </c>
      <c r="J7" s="2">
        <v>0</v>
      </c>
      <c r="K7" s="15">
        <v>27.59</v>
      </c>
      <c r="L7" s="2">
        <v>0</v>
      </c>
      <c r="M7" s="2">
        <v>0</v>
      </c>
      <c r="N7" s="2">
        <v>0</v>
      </c>
      <c r="O7" s="2">
        <v>3.5867</v>
      </c>
      <c r="P7" s="2">
        <v>31.1767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8492</v>
      </c>
      <c r="B8" s="13">
        <v>45239</v>
      </c>
      <c r="C8" t="s">
        <v>7706</v>
      </c>
      <c r="D8" t="s">
        <v>0</v>
      </c>
      <c r="E8">
        <v>8213</v>
      </c>
      <c r="F8" t="s">
        <v>8052</v>
      </c>
      <c r="G8" t="s">
        <v>8053</v>
      </c>
      <c r="H8" s="2">
        <v>0</v>
      </c>
      <c r="I8" s="2">
        <v>0</v>
      </c>
      <c r="J8" s="2">
        <v>0</v>
      </c>
      <c r="K8" s="15">
        <v>27.59</v>
      </c>
      <c r="L8" s="2">
        <v>0</v>
      </c>
      <c r="M8" s="2">
        <v>0</v>
      </c>
      <c r="N8" s="2">
        <v>0</v>
      </c>
      <c r="O8" s="2">
        <v>3.5867</v>
      </c>
      <c r="P8" s="2">
        <v>31.1767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8492</v>
      </c>
      <c r="B9" s="13">
        <v>45209</v>
      </c>
      <c r="C9" t="s">
        <v>7706</v>
      </c>
      <c r="D9" t="s">
        <v>0</v>
      </c>
      <c r="E9">
        <v>6844</v>
      </c>
      <c r="F9" t="s">
        <v>8052</v>
      </c>
      <c r="G9" t="s">
        <v>8053</v>
      </c>
      <c r="H9" s="2">
        <v>0</v>
      </c>
      <c r="I9" s="2">
        <v>0</v>
      </c>
      <c r="J9" s="2">
        <v>0</v>
      </c>
      <c r="K9" s="15">
        <v>27.45</v>
      </c>
      <c r="L9" s="2">
        <v>0</v>
      </c>
      <c r="M9" s="2">
        <v>0</v>
      </c>
      <c r="N9" s="2">
        <v>0</v>
      </c>
      <c r="O9" s="2">
        <v>3.5685000000000002</v>
      </c>
      <c r="P9" s="2">
        <v>31.0185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8492</v>
      </c>
      <c r="B10" t="s">
        <v>9358</v>
      </c>
      <c r="C10" t="s">
        <v>7706</v>
      </c>
      <c r="D10" t="s">
        <v>0</v>
      </c>
      <c r="E10">
        <v>1530</v>
      </c>
      <c r="F10" t="s">
        <v>9348</v>
      </c>
      <c r="G10" t="s">
        <v>9349</v>
      </c>
      <c r="H10" s="2">
        <v>0</v>
      </c>
      <c r="I10" s="2">
        <v>0</v>
      </c>
      <c r="J10" s="2">
        <v>0</v>
      </c>
      <c r="K10" s="15">
        <v>33.85</v>
      </c>
      <c r="L10" s="2">
        <v>0</v>
      </c>
      <c r="M10" s="2">
        <v>0</v>
      </c>
      <c r="N10" s="2">
        <v>0</v>
      </c>
      <c r="O10" s="2">
        <v>4.4005000000000001</v>
      </c>
      <c r="P10" s="2">
        <v>38.250500000000002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8492</v>
      </c>
      <c r="B11" t="s">
        <v>9363</v>
      </c>
      <c r="C11" t="s">
        <v>7706</v>
      </c>
      <c r="D11" t="s">
        <v>0</v>
      </c>
      <c r="E11">
        <v>1563</v>
      </c>
      <c r="F11" t="s">
        <v>9348</v>
      </c>
      <c r="G11" t="s">
        <v>9349</v>
      </c>
      <c r="H11" s="2">
        <v>0</v>
      </c>
      <c r="I11" s="2">
        <v>0</v>
      </c>
      <c r="J11" s="2">
        <v>0</v>
      </c>
      <c r="K11" s="15">
        <v>44.25</v>
      </c>
      <c r="L11" s="2">
        <v>0</v>
      </c>
      <c r="M11" s="2">
        <v>0</v>
      </c>
      <c r="N11" s="2">
        <v>0</v>
      </c>
      <c r="O11" s="2">
        <v>5.7525000000000004</v>
      </c>
      <c r="P11" s="2">
        <v>50.002499999999998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8492</v>
      </c>
      <c r="B12" t="s">
        <v>9371</v>
      </c>
      <c r="C12" t="s">
        <v>7706</v>
      </c>
      <c r="D12" t="s">
        <v>0</v>
      </c>
      <c r="E12">
        <v>1587</v>
      </c>
      <c r="F12" t="s">
        <v>9348</v>
      </c>
      <c r="G12" t="s">
        <v>9349</v>
      </c>
      <c r="H12" s="2">
        <v>0</v>
      </c>
      <c r="I12" s="2">
        <v>0</v>
      </c>
      <c r="J12" s="2">
        <v>0</v>
      </c>
      <c r="K12" s="15">
        <v>77.88</v>
      </c>
      <c r="L12" s="2">
        <v>0</v>
      </c>
      <c r="M12" s="2">
        <v>0</v>
      </c>
      <c r="N12" s="2">
        <v>0</v>
      </c>
      <c r="O12" s="2">
        <v>10.1244</v>
      </c>
      <c r="P12" s="2">
        <v>88.00439999999999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8492</v>
      </c>
      <c r="B13" t="s">
        <v>9355</v>
      </c>
      <c r="C13" t="s">
        <v>7706</v>
      </c>
      <c r="D13" t="s">
        <v>0</v>
      </c>
      <c r="E13">
        <v>1680</v>
      </c>
      <c r="F13" t="s">
        <v>9348</v>
      </c>
      <c r="G13" t="s">
        <v>9349</v>
      </c>
      <c r="H13" s="2">
        <v>0</v>
      </c>
      <c r="I13" s="2">
        <v>0</v>
      </c>
      <c r="J13" s="2">
        <v>0</v>
      </c>
      <c r="K13" s="15">
        <v>50.89</v>
      </c>
      <c r="L13" s="2">
        <v>0</v>
      </c>
      <c r="M13" s="2">
        <v>0</v>
      </c>
      <c r="N13" s="2">
        <v>0</v>
      </c>
      <c r="O13" s="2">
        <v>6.6157000000000004</v>
      </c>
      <c r="P13" s="2">
        <v>57.505700000000004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8492</v>
      </c>
      <c r="B14" t="s">
        <v>9352</v>
      </c>
      <c r="C14" t="s">
        <v>7706</v>
      </c>
      <c r="D14" t="s">
        <v>0</v>
      </c>
      <c r="E14">
        <v>1496</v>
      </c>
      <c r="F14" t="s">
        <v>9348</v>
      </c>
      <c r="G14" t="s">
        <v>9349</v>
      </c>
      <c r="H14" s="2">
        <v>0</v>
      </c>
      <c r="I14" s="2">
        <v>0</v>
      </c>
      <c r="J14" s="2">
        <v>0</v>
      </c>
      <c r="K14" s="15">
        <v>69.900000000000006</v>
      </c>
      <c r="L14" s="2">
        <v>0</v>
      </c>
      <c r="M14" s="2">
        <v>0</v>
      </c>
      <c r="N14" s="2">
        <v>0</v>
      </c>
      <c r="O14" s="2">
        <v>9.0870000000000015</v>
      </c>
      <c r="P14" s="2">
        <v>78.987000000000009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8492</v>
      </c>
      <c r="B15" t="s">
        <v>9377</v>
      </c>
      <c r="C15" t="s">
        <v>7706</v>
      </c>
      <c r="D15" t="s">
        <v>0</v>
      </c>
      <c r="E15">
        <v>7572</v>
      </c>
      <c r="F15" t="s">
        <v>9330</v>
      </c>
      <c r="G15" t="s">
        <v>9331</v>
      </c>
      <c r="H15" s="2">
        <v>0</v>
      </c>
      <c r="I15" s="2">
        <v>0</v>
      </c>
      <c r="J15" s="2">
        <v>0</v>
      </c>
      <c r="K15" s="15">
        <v>87.64</v>
      </c>
      <c r="L15" s="2">
        <v>0</v>
      </c>
      <c r="M15" s="2">
        <v>0</v>
      </c>
      <c r="N15" s="2">
        <v>0</v>
      </c>
      <c r="O15" s="2">
        <v>11.3932</v>
      </c>
      <c r="P15" s="2">
        <v>99.033199999999994</v>
      </c>
      <c r="Q15"/>
      <c r="R15" t="s">
        <v>8045</v>
      </c>
      <c r="S15" s="2">
        <v>0</v>
      </c>
      <c r="T15" s="2">
        <v>0</v>
      </c>
      <c r="U15" s="2"/>
    </row>
    <row r="16" spans="1:21" ht="15.75" thickBot="1" x14ac:dyDescent="0.3">
      <c r="K16" s="15"/>
      <c r="Q16"/>
      <c r="S16" s="2"/>
      <c r="T16" s="2"/>
      <c r="U16" s="2"/>
    </row>
    <row r="17" spans="1:21" ht="15.75" thickBot="1" x14ac:dyDescent="0.3">
      <c r="A17" s="127" t="s">
        <v>71</v>
      </c>
      <c r="B17" s="128"/>
      <c r="C17" s="128"/>
      <c r="D17" s="128"/>
      <c r="E17" s="128"/>
      <c r="F17" s="128"/>
      <c r="G17" s="129"/>
      <c r="H17" s="3">
        <f>+SUBTOTAL(9,Tabla1[C. EXENTAS])</f>
        <v>0</v>
      </c>
      <c r="I17" s="3">
        <f>+SUBTOTAL(9,Tabla1[I. EXENTAS])</f>
        <v>0</v>
      </c>
      <c r="J17" s="3">
        <f>+SUBTOTAL(9,Tabla1[IMPOR EX])</f>
        <v>0</v>
      </c>
      <c r="K17" s="3">
        <f>+SUBTOTAL(9,Tabla1[C. GRAVADA])</f>
        <v>773.96339999999998</v>
      </c>
      <c r="L17" s="3">
        <f>+SUBTOTAL(9,Tabla1[INTER GRAVA])</f>
        <v>0</v>
      </c>
      <c r="M17" s="3">
        <f>+SUBTOTAL(9,Tabla1[IMPOR BIENES])</f>
        <v>0</v>
      </c>
      <c r="N17" s="3">
        <f>+SUBTOTAL(9,Tabla1[IMPOR SERV])</f>
        <v>0</v>
      </c>
      <c r="O17" s="3">
        <f>+SUBTOTAL(9,Tabla1[IVA])</f>
        <v>100.61524199999999</v>
      </c>
      <c r="P17" s="3">
        <f>+SUBTOTAL(9,Tabla1[TOTAL C.])</f>
        <v>874.57864199999995</v>
      </c>
      <c r="Q17" s="3"/>
      <c r="R17" s="3">
        <f>+SUBTOTAL(9,Tabla1[ANEXO 3])</f>
        <v>0</v>
      </c>
      <c r="S17" s="3"/>
      <c r="T17" s="3">
        <f>+SUBTOTAL(9,Tabla1[PERCEPCIONES])</f>
        <v>0</v>
      </c>
      <c r="U17" s="2"/>
    </row>
    <row r="18" spans="1:21" x14ac:dyDescent="0.25">
      <c r="U18" s="2"/>
    </row>
    <row r="19" spans="1:21" x14ac:dyDescent="0.25">
      <c r="U19" s="2"/>
    </row>
    <row r="20" spans="1:21" x14ac:dyDescent="0.25">
      <c r="U20" s="2"/>
    </row>
    <row r="21" spans="1:21" x14ac:dyDescent="0.25">
      <c r="U21" s="2"/>
    </row>
    <row r="22" spans="1:21" x14ac:dyDescent="0.25">
      <c r="U22" s="2"/>
    </row>
    <row r="23" spans="1:21" x14ac:dyDescent="0.25">
      <c r="U23" s="2"/>
    </row>
    <row r="24" spans="1:21" x14ac:dyDescent="0.25">
      <c r="U24" s="2"/>
    </row>
    <row r="25" spans="1:21" x14ac:dyDescent="0.25">
      <c r="U25" s="2"/>
    </row>
    <row r="26" spans="1:21" x14ac:dyDescent="0.25">
      <c r="U26" s="2"/>
    </row>
    <row r="27" spans="1:21" x14ac:dyDescent="0.25">
      <c r="U27" s="2"/>
    </row>
    <row r="28" spans="1:21" x14ac:dyDescent="0.25">
      <c r="U28" s="2"/>
    </row>
    <row r="29" spans="1:21" x14ac:dyDescent="0.25">
      <c r="U29" s="2"/>
    </row>
    <row r="30" spans="1:21" x14ac:dyDescent="0.25">
      <c r="U30" s="2"/>
    </row>
    <row r="31" spans="1:21" x14ac:dyDescent="0.25">
      <c r="U31" s="2"/>
    </row>
    <row r="32" spans="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114"/>
    </row>
    <row r="133" spans="21:21" x14ac:dyDescent="0.25">
      <c r="U133" s="114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1114" spans="1:20" s="42" customFormat="1" x14ac:dyDescent="0.25">
      <c r="A1114"/>
      <c r="B1114"/>
      <c r="C1114"/>
      <c r="D1114"/>
      <c r="E1114"/>
      <c r="F1114"/>
      <c r="G1114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/>
      <c r="S1114"/>
      <c r="T1114"/>
    </row>
  </sheetData>
  <dataConsolidate/>
  <mergeCells count="1">
    <mergeCell ref="A17:G17"/>
  </mergeCells>
  <phoneticPr fontId="8" type="noConversion"/>
  <conditionalFormatting sqref="E1:E1048576">
    <cfRule type="duplicateValues" dxfId="114" priority="27"/>
    <cfRule type="duplicateValues" dxfId="113" priority="28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4" t="s">
        <v>9027</v>
      </c>
      <c r="F6" s="2"/>
      <c r="XFD6" t="s">
        <v>8491</v>
      </c>
    </row>
    <row r="7" spans="1:9 16384:16384" hidden="1" x14ac:dyDescent="0.25">
      <c r="B7" s="23" t="s">
        <v>27</v>
      </c>
      <c r="D7" s="74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7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8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ht="15.75" thickBot="1" x14ac:dyDescent="0.3">
      <c r="R3" s="15"/>
      <c r="S3" s="1"/>
    </row>
    <row r="4" spans="1:20" ht="15.75" thickBot="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58" spans="20:20" x14ac:dyDescent="0.25">
      <c r="T58" s="2"/>
    </row>
    <row r="59" spans="20:20" x14ac:dyDescent="0.25">
      <c r="T5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:J4"/>
  </mergeCells>
  <phoneticPr fontId="8" type="noConversion"/>
  <conditionalFormatting sqref="G1:G1048576">
    <cfRule type="duplicateValues" dxfId="10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="118" zoomScaleNormal="118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7944</v>
      </c>
      <c r="XFD2" t="s">
        <v>7944</v>
      </c>
    </row>
    <row r="3" spans="2:4 16384:16384" x14ac:dyDescent="0.25">
      <c r="B3" s="68" t="s">
        <v>2</v>
      </c>
      <c r="D3" s="7" t="s">
        <v>9377</v>
      </c>
      <c r="XFD3" t="s">
        <v>7981</v>
      </c>
    </row>
    <row r="4" spans="2:4 16384:16384" hidden="1" x14ac:dyDescent="0.25">
      <c r="B4" s="68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4" t="s">
        <v>9325</v>
      </c>
      <c r="XFD6" t="s">
        <v>8322</v>
      </c>
    </row>
    <row r="7" spans="2:4 16384:16384" ht="14.25" hidden="1" customHeight="1" x14ac:dyDescent="0.25">
      <c r="B7" s="70" t="s">
        <v>68</v>
      </c>
      <c r="D7" s="74" t="s">
        <v>9326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111">
        <v>0</v>
      </c>
      <c r="XFD16" t="s">
        <v>8153</v>
      </c>
    </row>
    <row r="17" spans="2:4" x14ac:dyDescent="0.25">
      <c r="B17" s="68" t="s">
        <v>60</v>
      </c>
      <c r="D17" s="71">
        <v>0</v>
      </c>
    </row>
    <row r="18" spans="2:4" x14ac:dyDescent="0.25">
      <c r="B18" s="68" t="s">
        <v>59</v>
      </c>
      <c r="D18" s="71">
        <v>0</v>
      </c>
    </row>
    <row r="19" spans="2:4" x14ac:dyDescent="0.25">
      <c r="B19" s="68" t="s">
        <v>58</v>
      </c>
      <c r="D19" s="71">
        <v>0</v>
      </c>
    </row>
    <row r="20" spans="2:4" x14ac:dyDescent="0.25">
      <c r="B20" s="68" t="s">
        <v>57</v>
      </c>
      <c r="D20" s="71">
        <v>0</v>
      </c>
    </row>
    <row r="21" spans="2:4" x14ac:dyDescent="0.25">
      <c r="B21" s="68" t="s">
        <v>56</v>
      </c>
      <c r="D21" s="71">
        <v>0</v>
      </c>
    </row>
    <row r="22" spans="2:4" x14ac:dyDescent="0.25">
      <c r="B22" s="68" t="s">
        <v>19</v>
      </c>
      <c r="D22" s="71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2"/>
  <sheetViews>
    <sheetView topLeftCell="D1" workbookViewId="0">
      <selection activeCell="B3" sqref="B3:V2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9377</v>
      </c>
      <c r="C3" t="s">
        <v>1</v>
      </c>
      <c r="D3" t="s">
        <v>7706</v>
      </c>
      <c r="E3" t="s">
        <v>9325</v>
      </c>
      <c r="F3" t="s">
        <v>9326</v>
      </c>
      <c r="G3">
        <v>302</v>
      </c>
      <c r="H3">
        <v>302</v>
      </c>
      <c r="I3">
        <v>302</v>
      </c>
      <c r="J3">
        <v>302</v>
      </c>
      <c r="K3">
        <v>0</v>
      </c>
      <c r="L3" s="2">
        <v>0</v>
      </c>
      <c r="M3" s="2">
        <v>0</v>
      </c>
      <c r="N3" s="2">
        <v>0</v>
      </c>
      <c r="O3" s="2">
        <v>53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53</v>
      </c>
      <c r="V3" t="s">
        <v>55</v>
      </c>
    </row>
    <row r="4" spans="1:22" x14ac:dyDescent="0.25">
      <c r="A4" t="s">
        <v>7944</v>
      </c>
      <c r="B4" t="s">
        <v>9376</v>
      </c>
      <c r="C4" t="s">
        <v>1</v>
      </c>
      <c r="D4" t="s">
        <v>7706</v>
      </c>
      <c r="E4" t="s">
        <v>9325</v>
      </c>
      <c r="F4" t="s">
        <v>9326</v>
      </c>
      <c r="G4">
        <v>301</v>
      </c>
      <c r="H4">
        <v>301</v>
      </c>
      <c r="I4">
        <v>301</v>
      </c>
      <c r="J4">
        <v>301</v>
      </c>
      <c r="K4">
        <v>0</v>
      </c>
      <c r="L4" s="2">
        <v>0</v>
      </c>
      <c r="M4" s="2">
        <v>0</v>
      </c>
      <c r="N4" s="2">
        <v>0</v>
      </c>
      <c r="O4" s="2">
        <v>54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54</v>
      </c>
      <c r="V4" t="s">
        <v>55</v>
      </c>
    </row>
    <row r="5" spans="1:22" x14ac:dyDescent="0.25">
      <c r="A5" t="s">
        <v>7944</v>
      </c>
      <c r="B5" t="s">
        <v>9375</v>
      </c>
      <c r="C5" t="s">
        <v>1</v>
      </c>
      <c r="D5" t="s">
        <v>7706</v>
      </c>
      <c r="E5" t="s">
        <v>9325</v>
      </c>
      <c r="F5" t="s">
        <v>9326</v>
      </c>
      <c r="G5">
        <v>53</v>
      </c>
      <c r="H5">
        <v>53</v>
      </c>
      <c r="I5">
        <v>53</v>
      </c>
      <c r="J5">
        <v>53</v>
      </c>
      <c r="K5">
        <v>0</v>
      </c>
      <c r="L5" s="2">
        <v>0</v>
      </c>
      <c r="M5" s="2">
        <v>0</v>
      </c>
      <c r="N5" s="2">
        <v>0</v>
      </c>
      <c r="O5" s="2">
        <v>53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53</v>
      </c>
      <c r="V5" t="s">
        <v>55</v>
      </c>
    </row>
    <row r="6" spans="1:22" x14ac:dyDescent="0.25">
      <c r="A6" t="s">
        <v>7944</v>
      </c>
      <c r="B6" t="s">
        <v>9374</v>
      </c>
      <c r="C6" t="s">
        <v>1</v>
      </c>
      <c r="D6" t="s">
        <v>7706</v>
      </c>
      <c r="E6" t="s">
        <v>9325</v>
      </c>
      <c r="F6" t="s">
        <v>9326</v>
      </c>
      <c r="G6">
        <v>299</v>
      </c>
      <c r="H6">
        <v>299</v>
      </c>
      <c r="I6">
        <v>299</v>
      </c>
      <c r="J6">
        <v>299</v>
      </c>
      <c r="K6">
        <v>0</v>
      </c>
      <c r="L6" s="2">
        <v>0</v>
      </c>
      <c r="M6" s="2">
        <v>0</v>
      </c>
      <c r="N6" s="2">
        <v>0</v>
      </c>
      <c r="O6" s="2">
        <v>54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54</v>
      </c>
      <c r="V6" t="s">
        <v>55</v>
      </c>
    </row>
    <row r="7" spans="1:22" x14ac:dyDescent="0.25">
      <c r="A7" t="s">
        <v>7944</v>
      </c>
      <c r="B7" t="s">
        <v>9373</v>
      </c>
      <c r="C7" t="s">
        <v>1</v>
      </c>
      <c r="D7" t="s">
        <v>7706</v>
      </c>
      <c r="E7" t="s">
        <v>9325</v>
      </c>
      <c r="F7" t="s">
        <v>9326</v>
      </c>
      <c r="G7">
        <v>298</v>
      </c>
      <c r="H7">
        <v>298</v>
      </c>
      <c r="I7">
        <v>298</v>
      </c>
      <c r="J7">
        <v>298</v>
      </c>
      <c r="K7">
        <v>0</v>
      </c>
      <c r="L7" s="2">
        <v>0</v>
      </c>
      <c r="M7" s="2">
        <v>0</v>
      </c>
      <c r="N7" s="2">
        <v>0</v>
      </c>
      <c r="O7" s="2">
        <v>53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53</v>
      </c>
      <c r="V7" t="s">
        <v>55</v>
      </c>
    </row>
    <row r="8" spans="1:22" x14ac:dyDescent="0.25">
      <c r="A8" t="s">
        <v>7944</v>
      </c>
      <c r="B8" t="s">
        <v>9372</v>
      </c>
      <c r="C8" t="s">
        <v>1</v>
      </c>
      <c r="D8" t="s">
        <v>7706</v>
      </c>
      <c r="E8" t="s">
        <v>9325</v>
      </c>
      <c r="F8" t="s">
        <v>9326</v>
      </c>
      <c r="G8">
        <v>297</v>
      </c>
      <c r="H8">
        <v>297</v>
      </c>
      <c r="I8">
        <v>297</v>
      </c>
      <c r="J8">
        <v>297</v>
      </c>
      <c r="K8">
        <v>0</v>
      </c>
      <c r="L8" s="2">
        <v>0</v>
      </c>
      <c r="M8" s="2">
        <v>0</v>
      </c>
      <c r="N8" s="2">
        <v>0</v>
      </c>
      <c r="O8" s="2">
        <v>53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53</v>
      </c>
      <c r="V8" t="s">
        <v>55</v>
      </c>
    </row>
    <row r="9" spans="1:22" x14ac:dyDescent="0.25">
      <c r="A9" t="s">
        <v>7944</v>
      </c>
      <c r="B9" t="s">
        <v>9371</v>
      </c>
      <c r="C9" t="s">
        <v>1</v>
      </c>
      <c r="D9" t="s">
        <v>7706</v>
      </c>
      <c r="E9" t="s">
        <v>9325</v>
      </c>
      <c r="F9" t="s">
        <v>9326</v>
      </c>
      <c r="G9">
        <v>296</v>
      </c>
      <c r="H9">
        <v>296</v>
      </c>
      <c r="I9">
        <v>296</v>
      </c>
      <c r="J9">
        <v>296</v>
      </c>
      <c r="K9">
        <v>0</v>
      </c>
      <c r="L9" s="2">
        <v>0</v>
      </c>
      <c r="M9" s="2">
        <v>0</v>
      </c>
      <c r="N9" s="2">
        <v>0</v>
      </c>
      <c r="O9" s="2">
        <v>54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54</v>
      </c>
      <c r="V9" t="s">
        <v>55</v>
      </c>
    </row>
    <row r="10" spans="1:22" x14ac:dyDescent="0.25">
      <c r="A10" t="s">
        <v>7944</v>
      </c>
      <c r="B10" t="s">
        <v>9370</v>
      </c>
      <c r="C10" t="s">
        <v>1</v>
      </c>
      <c r="D10" t="s">
        <v>7706</v>
      </c>
      <c r="E10" t="s">
        <v>9325</v>
      </c>
      <c r="F10" t="s">
        <v>9326</v>
      </c>
      <c r="G10">
        <v>295</v>
      </c>
      <c r="H10">
        <v>295</v>
      </c>
      <c r="I10">
        <v>295</v>
      </c>
      <c r="J10">
        <v>295</v>
      </c>
      <c r="K10">
        <v>0</v>
      </c>
      <c r="L10" s="2">
        <v>0</v>
      </c>
      <c r="M10" s="2">
        <v>0</v>
      </c>
      <c r="N10" s="2">
        <v>0</v>
      </c>
      <c r="O10" s="2">
        <v>54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54</v>
      </c>
      <c r="V10" t="s">
        <v>55</v>
      </c>
    </row>
    <row r="11" spans="1:22" x14ac:dyDescent="0.25">
      <c r="A11" t="s">
        <v>7944</v>
      </c>
      <c r="B11" t="s">
        <v>9369</v>
      </c>
      <c r="C11" t="s">
        <v>1</v>
      </c>
      <c r="D11" t="s">
        <v>7706</v>
      </c>
      <c r="E11" t="s">
        <v>9325</v>
      </c>
      <c r="F11" t="s">
        <v>9326</v>
      </c>
      <c r="G11">
        <v>294</v>
      </c>
      <c r="H11">
        <v>294</v>
      </c>
      <c r="I11">
        <v>294</v>
      </c>
      <c r="J11">
        <v>294</v>
      </c>
      <c r="K11">
        <v>0</v>
      </c>
      <c r="L11" s="2">
        <v>0</v>
      </c>
      <c r="M11" s="2">
        <v>0</v>
      </c>
      <c r="N11" s="2">
        <v>0</v>
      </c>
      <c r="O11" s="2">
        <v>53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53</v>
      </c>
      <c r="V11" t="s">
        <v>55</v>
      </c>
    </row>
    <row r="12" spans="1:22" x14ac:dyDescent="0.25">
      <c r="A12" t="s">
        <v>7944</v>
      </c>
      <c r="B12" t="s">
        <v>9368</v>
      </c>
      <c r="C12" t="s">
        <v>1</v>
      </c>
      <c r="D12" t="s">
        <v>7706</v>
      </c>
      <c r="E12" t="s">
        <v>9325</v>
      </c>
      <c r="F12" t="s">
        <v>9326</v>
      </c>
      <c r="G12">
        <v>293</v>
      </c>
      <c r="H12">
        <v>293</v>
      </c>
      <c r="I12">
        <v>293</v>
      </c>
      <c r="J12">
        <v>293</v>
      </c>
      <c r="K12">
        <v>0</v>
      </c>
      <c r="L12" s="2">
        <v>0</v>
      </c>
      <c r="M12" s="2">
        <v>0</v>
      </c>
      <c r="N12" s="2">
        <v>0</v>
      </c>
      <c r="O12" s="2">
        <v>53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53</v>
      </c>
      <c r="V12" t="s">
        <v>55</v>
      </c>
    </row>
    <row r="13" spans="1:22" x14ac:dyDescent="0.25">
      <c r="A13" t="s">
        <v>7944</v>
      </c>
      <c r="B13" t="s">
        <v>9367</v>
      </c>
      <c r="C13" t="s">
        <v>1</v>
      </c>
      <c r="D13" t="s">
        <v>7706</v>
      </c>
      <c r="E13" t="s">
        <v>9325</v>
      </c>
      <c r="F13" t="s">
        <v>9326</v>
      </c>
      <c r="G13">
        <v>292</v>
      </c>
      <c r="H13">
        <v>292</v>
      </c>
      <c r="I13">
        <v>292</v>
      </c>
      <c r="J13">
        <v>292</v>
      </c>
      <c r="K13">
        <v>0</v>
      </c>
      <c r="L13" s="2">
        <v>0</v>
      </c>
      <c r="M13" s="2">
        <v>0</v>
      </c>
      <c r="N13" s="2">
        <v>0</v>
      </c>
      <c r="O13" s="2">
        <v>53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53</v>
      </c>
      <c r="V13" t="s">
        <v>55</v>
      </c>
    </row>
    <row r="14" spans="1:22" x14ac:dyDescent="0.25">
      <c r="A14" t="s">
        <v>7944</v>
      </c>
      <c r="B14" t="s">
        <v>9366</v>
      </c>
      <c r="C14" t="s">
        <v>1</v>
      </c>
      <c r="D14" t="s">
        <v>7706</v>
      </c>
      <c r="E14" t="s">
        <v>9325</v>
      </c>
      <c r="F14" t="s">
        <v>9326</v>
      </c>
      <c r="G14">
        <v>291</v>
      </c>
      <c r="H14">
        <v>291</v>
      </c>
      <c r="I14">
        <v>291</v>
      </c>
      <c r="J14">
        <v>291</v>
      </c>
      <c r="K14">
        <v>0</v>
      </c>
      <c r="L14" s="2">
        <v>0</v>
      </c>
      <c r="M14" s="2">
        <v>0</v>
      </c>
      <c r="N14" s="2">
        <v>0</v>
      </c>
      <c r="O14" s="2">
        <v>54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54</v>
      </c>
      <c r="V14" t="s">
        <v>55</v>
      </c>
    </row>
    <row r="15" spans="1:22" x14ac:dyDescent="0.25">
      <c r="A15" t="s">
        <v>7944</v>
      </c>
      <c r="B15" t="s">
        <v>9365</v>
      </c>
      <c r="C15" t="s">
        <v>1</v>
      </c>
      <c r="D15" t="s">
        <v>7706</v>
      </c>
      <c r="E15" t="s">
        <v>9325</v>
      </c>
      <c r="F15" t="s">
        <v>9326</v>
      </c>
      <c r="G15">
        <v>290</v>
      </c>
      <c r="H15">
        <v>290</v>
      </c>
      <c r="I15">
        <v>290</v>
      </c>
      <c r="J15">
        <v>290</v>
      </c>
      <c r="K15">
        <v>0</v>
      </c>
      <c r="L15" s="2">
        <v>0</v>
      </c>
      <c r="M15" s="2">
        <v>0</v>
      </c>
      <c r="N15" s="2">
        <v>0</v>
      </c>
      <c r="O15" s="2">
        <v>53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53</v>
      </c>
      <c r="V15" t="s">
        <v>55</v>
      </c>
    </row>
    <row r="16" spans="1:22" x14ac:dyDescent="0.25">
      <c r="A16" t="s">
        <v>7944</v>
      </c>
      <c r="B16" t="s">
        <v>9364</v>
      </c>
      <c r="C16" t="s">
        <v>1</v>
      </c>
      <c r="D16" t="s">
        <v>7706</v>
      </c>
      <c r="E16" t="s">
        <v>9325</v>
      </c>
      <c r="F16" t="s">
        <v>9326</v>
      </c>
      <c r="G16">
        <v>289</v>
      </c>
      <c r="H16">
        <v>289</v>
      </c>
      <c r="I16">
        <v>289</v>
      </c>
      <c r="J16">
        <v>289</v>
      </c>
      <c r="K16">
        <v>0</v>
      </c>
      <c r="L16" s="2">
        <v>0</v>
      </c>
      <c r="M16" s="2">
        <v>0</v>
      </c>
      <c r="N16" s="2">
        <v>0</v>
      </c>
      <c r="O16" s="2">
        <v>54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54</v>
      </c>
      <c r="V16" t="s">
        <v>55</v>
      </c>
    </row>
    <row r="17" spans="1:22" x14ac:dyDescent="0.25">
      <c r="A17" t="s">
        <v>7944</v>
      </c>
      <c r="B17" t="s">
        <v>9363</v>
      </c>
      <c r="C17" t="s">
        <v>1</v>
      </c>
      <c r="D17" t="s">
        <v>7706</v>
      </c>
      <c r="E17" t="s">
        <v>9325</v>
      </c>
      <c r="F17" t="s">
        <v>9326</v>
      </c>
      <c r="G17">
        <v>288</v>
      </c>
      <c r="H17">
        <v>288</v>
      </c>
      <c r="I17">
        <v>288</v>
      </c>
      <c r="J17">
        <v>288</v>
      </c>
      <c r="K17">
        <v>0</v>
      </c>
      <c r="L17" s="2">
        <v>0</v>
      </c>
      <c r="M17" s="2">
        <v>0</v>
      </c>
      <c r="N17" s="2">
        <v>0</v>
      </c>
      <c r="O17" s="2">
        <v>53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53</v>
      </c>
      <c r="V17" t="s">
        <v>55</v>
      </c>
    </row>
    <row r="18" spans="1:22" x14ac:dyDescent="0.25">
      <c r="A18" t="s">
        <v>7944</v>
      </c>
      <c r="B18" t="s">
        <v>9362</v>
      </c>
      <c r="C18" t="s">
        <v>1</v>
      </c>
      <c r="D18" t="s">
        <v>7706</v>
      </c>
      <c r="E18" t="s">
        <v>9325</v>
      </c>
      <c r="F18" t="s">
        <v>9326</v>
      </c>
      <c r="G18">
        <v>287</v>
      </c>
      <c r="H18">
        <v>287</v>
      </c>
      <c r="I18">
        <v>287</v>
      </c>
      <c r="J18">
        <v>287</v>
      </c>
      <c r="K18">
        <v>0</v>
      </c>
      <c r="L18" s="2">
        <v>0</v>
      </c>
      <c r="M18" s="2">
        <v>0</v>
      </c>
      <c r="N18" s="2">
        <v>0</v>
      </c>
      <c r="O18" s="2">
        <v>54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54</v>
      </c>
      <c r="V18" t="s">
        <v>55</v>
      </c>
    </row>
    <row r="19" spans="1:22" x14ac:dyDescent="0.25">
      <c r="A19" t="s">
        <v>7944</v>
      </c>
      <c r="B19" t="s">
        <v>9361</v>
      </c>
      <c r="C19" t="s">
        <v>1</v>
      </c>
      <c r="D19" t="s">
        <v>7706</v>
      </c>
      <c r="E19" t="s">
        <v>9325</v>
      </c>
      <c r="F19" t="s">
        <v>9326</v>
      </c>
      <c r="G19">
        <v>286</v>
      </c>
      <c r="H19">
        <v>286</v>
      </c>
      <c r="I19">
        <v>286</v>
      </c>
      <c r="J19">
        <v>286</v>
      </c>
      <c r="K19">
        <v>0</v>
      </c>
      <c r="L19" s="2">
        <v>0</v>
      </c>
      <c r="M19" s="2">
        <v>0</v>
      </c>
      <c r="N19" s="2">
        <v>0</v>
      </c>
      <c r="O19" s="2">
        <v>53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53</v>
      </c>
      <c r="V19" t="s">
        <v>55</v>
      </c>
    </row>
    <row r="20" spans="1:22" x14ac:dyDescent="0.25">
      <c r="A20" t="s">
        <v>7944</v>
      </c>
      <c r="B20" t="s">
        <v>9360</v>
      </c>
      <c r="C20" t="s">
        <v>1</v>
      </c>
      <c r="D20" t="s">
        <v>7706</v>
      </c>
      <c r="E20" t="s">
        <v>9325</v>
      </c>
      <c r="F20" t="s">
        <v>9326</v>
      </c>
      <c r="G20">
        <v>285</v>
      </c>
      <c r="H20">
        <v>285</v>
      </c>
      <c r="I20">
        <v>285</v>
      </c>
      <c r="J20">
        <v>285</v>
      </c>
      <c r="K20">
        <v>0</v>
      </c>
      <c r="L20" s="2">
        <v>0</v>
      </c>
      <c r="M20" s="2">
        <v>0</v>
      </c>
      <c r="N20" s="2">
        <v>0</v>
      </c>
      <c r="O20" s="2">
        <v>54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54</v>
      </c>
      <c r="V20" t="s">
        <v>55</v>
      </c>
    </row>
    <row r="21" spans="1:22" x14ac:dyDescent="0.25">
      <c r="A21" t="s">
        <v>7944</v>
      </c>
      <c r="B21" t="s">
        <v>9359</v>
      </c>
      <c r="C21" t="s">
        <v>1</v>
      </c>
      <c r="D21" t="s">
        <v>7706</v>
      </c>
      <c r="E21" t="s">
        <v>9325</v>
      </c>
      <c r="F21" t="s">
        <v>9326</v>
      </c>
      <c r="G21">
        <v>284</v>
      </c>
      <c r="H21">
        <v>284</v>
      </c>
      <c r="I21">
        <v>284</v>
      </c>
      <c r="J21">
        <v>284</v>
      </c>
      <c r="K21">
        <v>0</v>
      </c>
      <c r="L21" s="2">
        <v>0</v>
      </c>
      <c r="M21" s="2">
        <v>0</v>
      </c>
      <c r="N21" s="2">
        <v>0</v>
      </c>
      <c r="O21" s="2">
        <v>53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53</v>
      </c>
      <c r="V21" t="s">
        <v>55</v>
      </c>
    </row>
    <row r="22" spans="1:22" x14ac:dyDescent="0.25">
      <c r="A22" t="s">
        <v>7944</v>
      </c>
      <c r="B22" t="s">
        <v>9358</v>
      </c>
      <c r="C22" t="s">
        <v>1</v>
      </c>
      <c r="D22" t="s">
        <v>7706</v>
      </c>
      <c r="E22" t="s">
        <v>9325</v>
      </c>
      <c r="F22" t="s">
        <v>9326</v>
      </c>
      <c r="G22">
        <v>283</v>
      </c>
      <c r="H22">
        <v>283</v>
      </c>
      <c r="I22">
        <v>283</v>
      </c>
      <c r="J22">
        <v>283</v>
      </c>
      <c r="K22">
        <v>0</v>
      </c>
      <c r="L22" s="2">
        <v>0</v>
      </c>
      <c r="M22" s="2">
        <v>0</v>
      </c>
      <c r="N22" s="2">
        <v>0</v>
      </c>
      <c r="O22" s="2">
        <v>54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54</v>
      </c>
      <c r="V22" t="s">
        <v>55</v>
      </c>
    </row>
    <row r="23" spans="1:22" x14ac:dyDescent="0.25">
      <c r="A23" t="s">
        <v>7944</v>
      </c>
      <c r="B23" t="s">
        <v>9357</v>
      </c>
      <c r="C23" t="s">
        <v>1</v>
      </c>
      <c r="D23" t="s">
        <v>7706</v>
      </c>
      <c r="E23" t="s">
        <v>9325</v>
      </c>
      <c r="F23" t="s">
        <v>9326</v>
      </c>
      <c r="G23">
        <v>282</v>
      </c>
      <c r="H23">
        <v>282</v>
      </c>
      <c r="I23">
        <v>282</v>
      </c>
      <c r="J23">
        <v>282</v>
      </c>
      <c r="K23">
        <v>0</v>
      </c>
      <c r="L23" s="2">
        <v>0</v>
      </c>
      <c r="M23" s="2">
        <v>0</v>
      </c>
      <c r="N23" s="2">
        <v>0</v>
      </c>
      <c r="O23" s="2">
        <v>53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53</v>
      </c>
      <c r="V23" t="s">
        <v>55</v>
      </c>
    </row>
    <row r="24" spans="1:22" x14ac:dyDescent="0.25">
      <c r="A24" t="s">
        <v>7944</v>
      </c>
      <c r="B24" t="s">
        <v>9356</v>
      </c>
      <c r="C24" t="s">
        <v>1</v>
      </c>
      <c r="D24" t="s">
        <v>7706</v>
      </c>
      <c r="E24" t="s">
        <v>9325</v>
      </c>
      <c r="F24" t="s">
        <v>9326</v>
      </c>
      <c r="G24">
        <v>281</v>
      </c>
      <c r="H24">
        <v>281</v>
      </c>
      <c r="I24">
        <v>281</v>
      </c>
      <c r="J24">
        <v>281</v>
      </c>
      <c r="K24">
        <v>0</v>
      </c>
      <c r="L24" s="2">
        <v>0</v>
      </c>
      <c r="M24" s="2">
        <v>0</v>
      </c>
      <c r="N24" s="2">
        <v>0</v>
      </c>
      <c r="O24" s="2">
        <v>53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53</v>
      </c>
      <c r="V24" t="s">
        <v>55</v>
      </c>
    </row>
    <row r="25" spans="1:22" x14ac:dyDescent="0.25">
      <c r="A25" t="s">
        <v>7944</v>
      </c>
      <c r="B25" t="s">
        <v>9355</v>
      </c>
      <c r="C25" t="s">
        <v>1</v>
      </c>
      <c r="D25" t="s">
        <v>7706</v>
      </c>
      <c r="E25" t="s">
        <v>9325</v>
      </c>
      <c r="F25" t="s">
        <v>9326</v>
      </c>
      <c r="G25">
        <v>280</v>
      </c>
      <c r="H25">
        <v>280</v>
      </c>
      <c r="I25">
        <v>280</v>
      </c>
      <c r="J25">
        <v>280</v>
      </c>
      <c r="K25">
        <v>0</v>
      </c>
      <c r="L25" s="2">
        <v>0</v>
      </c>
      <c r="M25" s="2">
        <v>0</v>
      </c>
      <c r="N25" s="2">
        <v>0</v>
      </c>
      <c r="O25" s="2">
        <v>54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54</v>
      </c>
      <c r="V25" t="s">
        <v>55</v>
      </c>
    </row>
    <row r="26" spans="1:22" x14ac:dyDescent="0.25">
      <c r="A26" t="s">
        <v>7944</v>
      </c>
      <c r="B26" t="s">
        <v>9354</v>
      </c>
      <c r="C26" t="s">
        <v>1</v>
      </c>
      <c r="D26" t="s">
        <v>7706</v>
      </c>
      <c r="E26" t="s">
        <v>9325</v>
      </c>
      <c r="F26" t="s">
        <v>9326</v>
      </c>
      <c r="G26">
        <v>279</v>
      </c>
      <c r="H26">
        <v>279</v>
      </c>
      <c r="I26">
        <v>279</v>
      </c>
      <c r="J26">
        <v>279</v>
      </c>
      <c r="K26">
        <v>0</v>
      </c>
      <c r="L26" s="2">
        <v>0</v>
      </c>
      <c r="M26" s="2">
        <v>0</v>
      </c>
      <c r="N26" s="2">
        <v>0</v>
      </c>
      <c r="O26" s="2">
        <v>53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53</v>
      </c>
      <c r="V26" t="s">
        <v>55</v>
      </c>
    </row>
    <row r="27" spans="1:22" x14ac:dyDescent="0.25">
      <c r="A27" t="s">
        <v>7944</v>
      </c>
      <c r="B27" t="s">
        <v>9353</v>
      </c>
      <c r="C27" t="s">
        <v>1</v>
      </c>
      <c r="D27" t="s">
        <v>7706</v>
      </c>
      <c r="E27" t="s">
        <v>9325</v>
      </c>
      <c r="F27" t="s">
        <v>9326</v>
      </c>
      <c r="G27">
        <v>278</v>
      </c>
      <c r="H27">
        <v>278</v>
      </c>
      <c r="I27">
        <v>278</v>
      </c>
      <c r="J27">
        <v>278</v>
      </c>
      <c r="K27">
        <v>0</v>
      </c>
      <c r="L27" s="2">
        <v>0</v>
      </c>
      <c r="M27" s="2">
        <v>0</v>
      </c>
      <c r="N27" s="2">
        <v>0</v>
      </c>
      <c r="O27" s="2">
        <v>54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54</v>
      </c>
      <c r="V27" t="s">
        <v>55</v>
      </c>
    </row>
    <row r="28" spans="1:22" x14ac:dyDescent="0.25">
      <c r="A28" t="s">
        <v>7944</v>
      </c>
      <c r="B28" t="s">
        <v>9352</v>
      </c>
      <c r="C28" t="s">
        <v>1</v>
      </c>
      <c r="D28" t="s">
        <v>7706</v>
      </c>
      <c r="E28" t="s">
        <v>9325</v>
      </c>
      <c r="F28" t="s">
        <v>9326</v>
      </c>
      <c r="G28">
        <v>277</v>
      </c>
      <c r="H28">
        <v>277</v>
      </c>
      <c r="I28">
        <v>277</v>
      </c>
      <c r="J28">
        <v>277</v>
      </c>
      <c r="K28">
        <v>0</v>
      </c>
      <c r="L28" s="2">
        <v>0</v>
      </c>
      <c r="M28" s="2">
        <v>0</v>
      </c>
      <c r="N28" s="2">
        <v>0</v>
      </c>
      <c r="O28" s="2">
        <v>53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53</v>
      </c>
      <c r="V28" t="s">
        <v>55</v>
      </c>
    </row>
    <row r="29" spans="1:22" ht="15.75" thickBot="1" x14ac:dyDescent="0.3"/>
    <row r="30" spans="1:22" ht="15.75" thickBot="1" x14ac:dyDescent="0.3">
      <c r="A30" s="127" t="s">
        <v>76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9"/>
      <c r="L30" s="4">
        <f>+SUBTOTAL(9,Tabla3[V EXENTA])</f>
        <v>0</v>
      </c>
      <c r="M30" s="4">
        <f>+SUBTOTAL(9,Tabla3[VENTAS NO])</f>
        <v>0</v>
      </c>
      <c r="N30" s="4">
        <f>+SUBTOTAL(9,Tabla3[V NO SUJETAS])</f>
        <v>0</v>
      </c>
      <c r="O30" s="4">
        <f>+SUBTOTAL(9,Tabla3[V GRAVADAS])</f>
        <v>1389</v>
      </c>
      <c r="P30" s="4">
        <f>+SUBTOTAL(9,Tabla3[EX IN CA])</f>
        <v>0</v>
      </c>
      <c r="Q30" s="4">
        <f>+SUBTOTAL(9,Tabla3[EX OUT CA])</f>
        <v>0</v>
      </c>
      <c r="R30" s="4">
        <f>+SUBTOTAL(9,Tabla3[EX SERVICE])</f>
        <v>0</v>
      </c>
      <c r="S30" s="4">
        <f>+SUBTOTAL(9,Tabla3[V ZONA FRAN])</f>
        <v>0</v>
      </c>
      <c r="T30" s="4">
        <f>+SUBTOTAL(9,Tabla3[V CTA A 3ERO])</f>
        <v>0</v>
      </c>
      <c r="U30" s="4">
        <f>+SUBTOTAL(9,Tabla3[TOTAL VENTA])</f>
        <v>1389</v>
      </c>
    </row>
    <row r="31" spans="1:22" x14ac:dyDescent="0.25">
      <c r="O31" s="2">
        <f>O30/1.13</f>
        <v>1229.2035398230089</v>
      </c>
    </row>
    <row r="32" spans="1:22" x14ac:dyDescent="0.25">
      <c r="O32" s="2">
        <f>O31*0.13</f>
        <v>159.79646017699116</v>
      </c>
    </row>
  </sheetData>
  <mergeCells count="1">
    <mergeCell ref="A30:K3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9016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1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0"/>
      <c r="I4" s="80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93"/>
  <sheetViews>
    <sheetView topLeftCell="A4558" workbookViewId="0">
      <selection activeCell="B4593" sqref="B459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2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4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3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9057</v>
      </c>
      <c r="B4426" t="s">
        <v>9058</v>
      </c>
    </row>
    <row r="4427" spans="1:2" x14ac:dyDescent="0.25">
      <c r="A4427" s="1" t="s">
        <v>9059</v>
      </c>
      <c r="B4427" t="s">
        <v>9060</v>
      </c>
    </row>
    <row r="4428" spans="1:2" x14ac:dyDescent="0.25">
      <c r="A4428" s="1" t="s">
        <v>9061</v>
      </c>
      <c r="B4428" t="s">
        <v>9062</v>
      </c>
    </row>
    <row r="4429" spans="1:2" x14ac:dyDescent="0.25">
      <c r="A4429" s="1" t="s">
        <v>9063</v>
      </c>
      <c r="B4429" t="s">
        <v>9064</v>
      </c>
    </row>
    <row r="4430" spans="1:2" x14ac:dyDescent="0.25">
      <c r="A4430" s="1" t="s">
        <v>9065</v>
      </c>
      <c r="B4430" t="s">
        <v>9066</v>
      </c>
    </row>
    <row r="4431" spans="1:2" x14ac:dyDescent="0.25">
      <c r="A4431" s="1" t="s">
        <v>9067</v>
      </c>
      <c r="B4431" t="s">
        <v>9068</v>
      </c>
    </row>
    <row r="4432" spans="1:2" x14ac:dyDescent="0.25">
      <c r="A4432" s="1" t="s">
        <v>9069</v>
      </c>
      <c r="B4432" t="s">
        <v>9070</v>
      </c>
    </row>
    <row r="4433" spans="1:2" x14ac:dyDescent="0.25">
      <c r="A4433" s="1" t="s">
        <v>9071</v>
      </c>
      <c r="B4433" t="s">
        <v>9072</v>
      </c>
    </row>
    <row r="4434" spans="1:2" x14ac:dyDescent="0.25">
      <c r="A4434" s="1" t="s">
        <v>9073</v>
      </c>
      <c r="B4434" t="s">
        <v>9074</v>
      </c>
    </row>
    <row r="4435" spans="1:2" x14ac:dyDescent="0.25">
      <c r="A4435" s="1" t="s">
        <v>9075</v>
      </c>
      <c r="B4435" t="s">
        <v>9076</v>
      </c>
    </row>
    <row r="4436" spans="1:2" x14ac:dyDescent="0.25">
      <c r="A4436" s="1" t="s">
        <v>9077</v>
      </c>
      <c r="B4436" t="s">
        <v>9078</v>
      </c>
    </row>
    <row r="4437" spans="1:2" x14ac:dyDescent="0.25">
      <c r="A4437" s="1" t="s">
        <v>52</v>
      </c>
      <c r="B4437" t="s">
        <v>9079</v>
      </c>
    </row>
    <row r="4438" spans="1:2" x14ac:dyDescent="0.25">
      <c r="A4438" s="1" t="s">
        <v>9080</v>
      </c>
      <c r="B4438" t="s">
        <v>9081</v>
      </c>
    </row>
    <row r="4439" spans="1:2" x14ac:dyDescent="0.25">
      <c r="A4439" s="1" t="s">
        <v>51</v>
      </c>
      <c r="B4439" t="s">
        <v>50</v>
      </c>
    </row>
    <row r="4440" spans="1:2" x14ac:dyDescent="0.25">
      <c r="A4440" s="1" t="s">
        <v>9082</v>
      </c>
      <c r="B4440" t="s">
        <v>9083</v>
      </c>
    </row>
    <row r="4441" spans="1:2" x14ac:dyDescent="0.25">
      <c r="A4441" s="1" t="s">
        <v>9084</v>
      </c>
      <c r="B4441" t="s">
        <v>9085</v>
      </c>
    </row>
    <row r="4442" spans="1:2" x14ac:dyDescent="0.25">
      <c r="A4442" s="1" t="s">
        <v>9086</v>
      </c>
      <c r="B4442" t="s">
        <v>9087</v>
      </c>
    </row>
    <row r="4443" spans="1:2" x14ac:dyDescent="0.25">
      <c r="A4443" s="1" t="s">
        <v>9088</v>
      </c>
      <c r="B4443" t="s">
        <v>9089</v>
      </c>
    </row>
    <row r="4444" spans="1:2" x14ac:dyDescent="0.25">
      <c r="A4444" s="1" t="s">
        <v>9090</v>
      </c>
      <c r="B4444" t="s">
        <v>9091</v>
      </c>
    </row>
    <row r="4445" spans="1:2" x14ac:dyDescent="0.25">
      <c r="A4445" s="1" t="s">
        <v>49</v>
      </c>
      <c r="B4445" t="s">
        <v>9092</v>
      </c>
    </row>
    <row r="4446" spans="1:2" x14ac:dyDescent="0.25">
      <c r="A4446" s="1" t="s">
        <v>9093</v>
      </c>
      <c r="B4446" t="s">
        <v>9094</v>
      </c>
    </row>
    <row r="4447" spans="1:2" x14ac:dyDescent="0.25">
      <c r="A4447" s="1" t="s">
        <v>9095</v>
      </c>
      <c r="B4447" t="s">
        <v>9096</v>
      </c>
    </row>
    <row r="4448" spans="1:2" x14ac:dyDescent="0.25">
      <c r="A4448" s="1" t="s">
        <v>48</v>
      </c>
      <c r="B4448" t="s">
        <v>9097</v>
      </c>
    </row>
    <row r="4449" spans="1:2" x14ac:dyDescent="0.25">
      <c r="A4449" s="1" t="s">
        <v>9098</v>
      </c>
      <c r="B4449" t="s">
        <v>9099</v>
      </c>
    </row>
    <row r="4450" spans="1:2" x14ac:dyDescent="0.25">
      <c r="A4450" s="1" t="s">
        <v>7810</v>
      </c>
      <c r="B4450" t="s">
        <v>9100</v>
      </c>
    </row>
    <row r="4451" spans="1:2" x14ac:dyDescent="0.25">
      <c r="A4451" s="1" t="s">
        <v>9101</v>
      </c>
      <c r="B4451" t="s">
        <v>9102</v>
      </c>
    </row>
    <row r="4452" spans="1:2" x14ac:dyDescent="0.25">
      <c r="A4452" s="1" t="s">
        <v>1696</v>
      </c>
      <c r="B4452" t="s">
        <v>9103</v>
      </c>
    </row>
    <row r="4453" spans="1:2" x14ac:dyDescent="0.25">
      <c r="A4453" s="1" t="s">
        <v>46</v>
      </c>
      <c r="B4453" t="s">
        <v>9104</v>
      </c>
    </row>
    <row r="4454" spans="1:2" x14ac:dyDescent="0.25">
      <c r="A4454" s="1" t="s">
        <v>9105</v>
      </c>
      <c r="B4454" t="s">
        <v>9106</v>
      </c>
    </row>
    <row r="4455" spans="1:2" x14ac:dyDescent="0.25">
      <c r="A4455" s="1" t="s">
        <v>9107</v>
      </c>
      <c r="B4455" t="s">
        <v>9108</v>
      </c>
    </row>
    <row r="4456" spans="1:2" x14ac:dyDescent="0.25">
      <c r="A4456" s="1" t="s">
        <v>9109</v>
      </c>
      <c r="B4456" t="s">
        <v>9110</v>
      </c>
    </row>
    <row r="4457" spans="1:2" x14ac:dyDescent="0.25">
      <c r="A4457" s="1" t="s">
        <v>9111</v>
      </c>
      <c r="B4457" t="s">
        <v>9112</v>
      </c>
    </row>
    <row r="4458" spans="1:2" x14ac:dyDescent="0.25">
      <c r="A4458" s="1" t="s">
        <v>9113</v>
      </c>
      <c r="B4458" t="s">
        <v>9114</v>
      </c>
    </row>
    <row r="4459" spans="1:2" x14ac:dyDescent="0.25">
      <c r="A4459" s="1" t="s">
        <v>9115</v>
      </c>
      <c r="B4459" t="s">
        <v>9116</v>
      </c>
    </row>
    <row r="4460" spans="1:2" x14ac:dyDescent="0.25">
      <c r="A4460" s="1" t="s">
        <v>9117</v>
      </c>
      <c r="B4460" t="s">
        <v>9118</v>
      </c>
    </row>
    <row r="4461" spans="1:2" x14ac:dyDescent="0.25">
      <c r="A4461" s="1" t="s">
        <v>45</v>
      </c>
      <c r="B4461" t="s">
        <v>9119</v>
      </c>
    </row>
    <row r="4462" spans="1:2" x14ac:dyDescent="0.25">
      <c r="A4462" s="1" t="s">
        <v>9120</v>
      </c>
      <c r="B4462" t="s">
        <v>9121</v>
      </c>
    </row>
    <row r="4463" spans="1:2" x14ac:dyDescent="0.25">
      <c r="A4463" s="1" t="s">
        <v>44</v>
      </c>
      <c r="B4463" t="s">
        <v>9122</v>
      </c>
    </row>
    <row r="4464" spans="1:2" x14ac:dyDescent="0.25">
      <c r="A4464" s="1" t="s">
        <v>9123</v>
      </c>
      <c r="B4464" t="s">
        <v>9124</v>
      </c>
    </row>
    <row r="4465" spans="1:5" x14ac:dyDescent="0.25">
      <c r="A4465" s="1" t="s">
        <v>9125</v>
      </c>
      <c r="B4465" t="s">
        <v>9126</v>
      </c>
    </row>
    <row r="4466" spans="1:5" x14ac:dyDescent="0.25">
      <c r="A4466" s="1" t="s">
        <v>9127</v>
      </c>
      <c r="B4466" t="s">
        <v>9128</v>
      </c>
    </row>
    <row r="4467" spans="1:5" x14ac:dyDescent="0.25">
      <c r="A4467" s="1" t="s">
        <v>43</v>
      </c>
      <c r="B4467" t="s">
        <v>9129</v>
      </c>
    </row>
    <row r="4468" spans="1:5" x14ac:dyDescent="0.25">
      <c r="A4468" s="1" t="s">
        <v>9130</v>
      </c>
      <c r="B4468" t="s">
        <v>9131</v>
      </c>
    </row>
    <row r="4469" spans="1:5" x14ac:dyDescent="0.25">
      <c r="A4469" s="1" t="s">
        <v>9132</v>
      </c>
      <c r="B4469" t="s">
        <v>9133</v>
      </c>
    </row>
    <row r="4470" spans="1:5" x14ac:dyDescent="0.25">
      <c r="A4470" s="1" t="s">
        <v>42</v>
      </c>
      <c r="B4470" t="s">
        <v>9134</v>
      </c>
    </row>
    <row r="4471" spans="1:5" x14ac:dyDescent="0.25">
      <c r="A4471" s="1" t="s">
        <v>9135</v>
      </c>
      <c r="B4471" t="s">
        <v>9136</v>
      </c>
    </row>
    <row r="4472" spans="1:5" x14ac:dyDescent="0.25">
      <c r="A4472" s="1" t="s">
        <v>9137</v>
      </c>
      <c r="B4472" s="1" t="s">
        <v>41</v>
      </c>
    </row>
    <row r="4473" spans="1:5" x14ac:dyDescent="0.25">
      <c r="A4473" s="1" t="s">
        <v>9138</v>
      </c>
      <c r="B4473" t="s">
        <v>9139</v>
      </c>
    </row>
    <row r="4474" spans="1:5" x14ac:dyDescent="0.25">
      <c r="A4474" s="1" t="s">
        <v>40</v>
      </c>
      <c r="B4474" t="s">
        <v>9140</v>
      </c>
      <c r="E4474">
        <v>288.04000000000002</v>
      </c>
    </row>
    <row r="4475" spans="1:5" x14ac:dyDescent="0.25">
      <c r="A4475" s="1" t="s">
        <v>39</v>
      </c>
      <c r="B4475" t="s">
        <v>9141</v>
      </c>
      <c r="C4475">
        <v>1936.16</v>
      </c>
      <c r="E4475">
        <v>703.16</v>
      </c>
    </row>
    <row r="4476" spans="1:5" x14ac:dyDescent="0.25">
      <c r="A4476" s="1" t="s">
        <v>38</v>
      </c>
      <c r="B4476" t="s">
        <v>9142</v>
      </c>
      <c r="C4476">
        <v>1946.16</v>
      </c>
      <c r="E4476">
        <v>191.61</v>
      </c>
    </row>
    <row r="4477" spans="1:5" x14ac:dyDescent="0.25">
      <c r="A4477" s="1" t="s">
        <v>37</v>
      </c>
      <c r="B4477" t="s">
        <v>9143</v>
      </c>
      <c r="C4477">
        <f>SUM(C4475:C4476)</f>
        <v>3882.32</v>
      </c>
      <c r="E4477">
        <v>370.13</v>
      </c>
    </row>
    <row r="4478" spans="1:5" x14ac:dyDescent="0.25">
      <c r="A4478" s="1" t="s">
        <v>9144</v>
      </c>
      <c r="B4478" t="s">
        <v>9145</v>
      </c>
      <c r="E4478">
        <v>393.22</v>
      </c>
    </row>
    <row r="4479" spans="1:5" x14ac:dyDescent="0.25">
      <c r="A4479" s="1" t="s">
        <v>36</v>
      </c>
      <c r="B4479" t="s">
        <v>9146</v>
      </c>
      <c r="E4479">
        <f>SUM(E4474:E4478)</f>
        <v>1946.16</v>
      </c>
    </row>
    <row r="4480" spans="1:5" x14ac:dyDescent="0.25">
      <c r="A4480" s="1" t="s">
        <v>35</v>
      </c>
      <c r="B4480" t="s">
        <v>9147</v>
      </c>
    </row>
    <row r="4481" spans="1:2" x14ac:dyDescent="0.25">
      <c r="A4481" s="1" t="s">
        <v>34</v>
      </c>
      <c r="B4481" t="s">
        <v>9148</v>
      </c>
    </row>
    <row r="4482" spans="1:2" x14ac:dyDescent="0.25">
      <c r="A4482" s="1" t="s">
        <v>9149</v>
      </c>
      <c r="B4482" t="s">
        <v>9150</v>
      </c>
    </row>
    <row r="4483" spans="1:2" x14ac:dyDescent="0.25">
      <c r="A4483" s="1" t="s">
        <v>33</v>
      </c>
      <c r="B4483" t="s">
        <v>9151</v>
      </c>
    </row>
    <row r="4484" spans="1:2" x14ac:dyDescent="0.25">
      <c r="A4484" s="1" t="s">
        <v>32</v>
      </c>
      <c r="B4484" t="s">
        <v>9152</v>
      </c>
    </row>
    <row r="4485" spans="1:2" x14ac:dyDescent="0.25">
      <c r="A4485" s="1" t="s">
        <v>9153</v>
      </c>
      <c r="B4485" t="s">
        <v>9154</v>
      </c>
    </row>
    <row r="4486" spans="1:2" x14ac:dyDescent="0.25">
      <c r="A4486" s="1" t="s">
        <v>9155</v>
      </c>
      <c r="B4486" t="s">
        <v>9156</v>
      </c>
    </row>
    <row r="4487" spans="1:2" x14ac:dyDescent="0.25">
      <c r="A4487" s="1" t="s">
        <v>9157</v>
      </c>
      <c r="B4487" t="s">
        <v>9158</v>
      </c>
    </row>
    <row r="4488" spans="1:2" x14ac:dyDescent="0.25">
      <c r="A4488" s="1" t="s">
        <v>9159</v>
      </c>
      <c r="B4488" t="s">
        <v>9160</v>
      </c>
    </row>
    <row r="4489" spans="1:2" x14ac:dyDescent="0.25">
      <c r="A4489" s="1" t="s">
        <v>6843</v>
      </c>
      <c r="B4489" t="s">
        <v>9161</v>
      </c>
    </row>
    <row r="4490" spans="1:2" x14ac:dyDescent="0.25">
      <c r="A4490" s="1" t="s">
        <v>9162</v>
      </c>
      <c r="B4490" t="s">
        <v>9163</v>
      </c>
    </row>
    <row r="4491" spans="1:2" x14ac:dyDescent="0.25">
      <c r="A4491" s="1" t="s">
        <v>9164</v>
      </c>
      <c r="B4491" t="s">
        <v>9165</v>
      </c>
    </row>
    <row r="4492" spans="1:2" x14ac:dyDescent="0.25">
      <c r="A4492" s="1" t="s">
        <v>5111</v>
      </c>
      <c r="B4492" t="s">
        <v>9166</v>
      </c>
    </row>
    <row r="4493" spans="1:2" x14ac:dyDescent="0.25">
      <c r="A4493" s="1" t="s">
        <v>9167</v>
      </c>
      <c r="B4493" t="s">
        <v>9168</v>
      </c>
    </row>
    <row r="4494" spans="1:2" x14ac:dyDescent="0.25">
      <c r="A4494" s="1" t="s">
        <v>9169</v>
      </c>
      <c r="B4494" t="s">
        <v>9170</v>
      </c>
    </row>
    <row r="4495" spans="1:2" x14ac:dyDescent="0.25">
      <c r="A4495" s="1" t="s">
        <v>9171</v>
      </c>
      <c r="B4495" t="s">
        <v>9172</v>
      </c>
    </row>
    <row r="4496" spans="1:2" x14ac:dyDescent="0.25">
      <c r="A4496" s="1" t="s">
        <v>3874</v>
      </c>
      <c r="B4496" t="s">
        <v>9173</v>
      </c>
    </row>
    <row r="4497" spans="1:2" x14ac:dyDescent="0.25">
      <c r="A4497" s="1" t="s">
        <v>9174</v>
      </c>
      <c r="B4497" t="s">
        <v>9175</v>
      </c>
    </row>
    <row r="4498" spans="1:2" x14ac:dyDescent="0.25">
      <c r="A4498" s="1" t="s">
        <v>9176</v>
      </c>
      <c r="B4498" t="s">
        <v>9177</v>
      </c>
    </row>
    <row r="4499" spans="1:2" x14ac:dyDescent="0.25">
      <c r="A4499" s="1" t="s">
        <v>9178</v>
      </c>
      <c r="B4499" t="s">
        <v>9179</v>
      </c>
    </row>
    <row r="4500" spans="1:2" x14ac:dyDescent="0.25">
      <c r="A4500" s="1" t="s">
        <v>9180</v>
      </c>
      <c r="B4500" t="s">
        <v>9181</v>
      </c>
    </row>
    <row r="4501" spans="1:2" x14ac:dyDescent="0.25">
      <c r="A4501" s="1" t="s">
        <v>9182</v>
      </c>
      <c r="B4501" t="s">
        <v>9183</v>
      </c>
    </row>
    <row r="4502" spans="1:2" x14ac:dyDescent="0.25">
      <c r="A4502" s="1" t="s">
        <v>9184</v>
      </c>
      <c r="B4502" s="125" t="s">
        <v>9185</v>
      </c>
    </row>
    <row r="4503" spans="1:2" x14ac:dyDescent="0.25">
      <c r="A4503" s="1" t="s">
        <v>9186</v>
      </c>
      <c r="B4503" t="s">
        <v>9187</v>
      </c>
    </row>
    <row r="4504" spans="1:2" x14ac:dyDescent="0.25">
      <c r="A4504" s="1" t="s">
        <v>9188</v>
      </c>
      <c r="B4504" t="s">
        <v>9189</v>
      </c>
    </row>
    <row r="4505" spans="1:2" x14ac:dyDescent="0.25">
      <c r="A4505" s="1" t="s">
        <v>9190</v>
      </c>
      <c r="B4505" t="s">
        <v>9191</v>
      </c>
    </row>
    <row r="4506" spans="1:2" x14ac:dyDescent="0.25">
      <c r="A4506" s="1" t="s">
        <v>9192</v>
      </c>
      <c r="B4506" t="s">
        <v>9193</v>
      </c>
    </row>
    <row r="4507" spans="1:2" x14ac:dyDescent="0.25">
      <c r="A4507" s="1" t="s">
        <v>9194</v>
      </c>
      <c r="B4507" t="s">
        <v>9195</v>
      </c>
    </row>
    <row r="4508" spans="1:2" x14ac:dyDescent="0.25">
      <c r="A4508" s="1" t="s">
        <v>9196</v>
      </c>
      <c r="B4508" t="s">
        <v>9197</v>
      </c>
    </row>
    <row r="4509" spans="1:2" x14ac:dyDescent="0.25">
      <c r="A4509" s="1" t="s">
        <v>9198</v>
      </c>
      <c r="B4509" t="s">
        <v>9199</v>
      </c>
    </row>
    <row r="4510" spans="1:2" x14ac:dyDescent="0.25">
      <c r="A4510" s="1" t="s">
        <v>2475</v>
      </c>
      <c r="B4510" t="s">
        <v>9200</v>
      </c>
    </row>
    <row r="4511" spans="1:2" x14ac:dyDescent="0.25">
      <c r="A4511" s="1" t="s">
        <v>1672</v>
      </c>
      <c r="B4511" t="s">
        <v>9201</v>
      </c>
    </row>
    <row r="4512" spans="1:2" x14ac:dyDescent="0.25">
      <c r="A4512" s="1" t="s">
        <v>9202</v>
      </c>
      <c r="B4512" t="s">
        <v>9203</v>
      </c>
    </row>
    <row r="4513" spans="1:2" x14ac:dyDescent="0.25">
      <c r="A4513" s="1" t="s">
        <v>9204</v>
      </c>
      <c r="B4513" t="s">
        <v>9205</v>
      </c>
    </row>
    <row r="4514" spans="1:2" x14ac:dyDescent="0.25">
      <c r="A4514" s="1" t="s">
        <v>5755</v>
      </c>
      <c r="B4514" t="s">
        <v>9206</v>
      </c>
    </row>
    <row r="4515" spans="1:2" x14ac:dyDescent="0.25">
      <c r="A4515" s="1" t="s">
        <v>9207</v>
      </c>
      <c r="B4515" t="s">
        <v>9208</v>
      </c>
    </row>
    <row r="4516" spans="1:2" x14ac:dyDescent="0.25">
      <c r="A4516" s="1" t="s">
        <v>9209</v>
      </c>
      <c r="B4516" s="126" t="s">
        <v>9210</v>
      </c>
    </row>
    <row r="4517" spans="1:2" x14ac:dyDescent="0.25">
      <c r="A4517" s="1" t="s">
        <v>9211</v>
      </c>
      <c r="B4517" t="s">
        <v>9212</v>
      </c>
    </row>
    <row r="4518" spans="1:2" x14ac:dyDescent="0.25">
      <c r="A4518" s="1" t="s">
        <v>9213</v>
      </c>
      <c r="B4518" t="s">
        <v>9214</v>
      </c>
    </row>
    <row r="4519" spans="1:2" x14ac:dyDescent="0.25">
      <c r="A4519" s="1" t="s">
        <v>9215</v>
      </c>
      <c r="B4519" t="s">
        <v>9216</v>
      </c>
    </row>
    <row r="4520" spans="1:2" x14ac:dyDescent="0.25">
      <c r="A4520" s="1" t="s">
        <v>9217</v>
      </c>
      <c r="B4520" t="s">
        <v>9218</v>
      </c>
    </row>
    <row r="4521" spans="1:2" x14ac:dyDescent="0.25">
      <c r="A4521" s="1" t="s">
        <v>3089</v>
      </c>
      <c r="B4521" t="s">
        <v>9219</v>
      </c>
    </row>
    <row r="4522" spans="1:2" x14ac:dyDescent="0.25">
      <c r="A4522" s="1" t="s">
        <v>9220</v>
      </c>
      <c r="B4522" t="s">
        <v>9221</v>
      </c>
    </row>
    <row r="4523" spans="1:2" x14ac:dyDescent="0.25">
      <c r="A4523" s="1" t="s">
        <v>9222</v>
      </c>
      <c r="B4523" t="s">
        <v>9223</v>
      </c>
    </row>
    <row r="4524" spans="1:2" x14ac:dyDescent="0.25">
      <c r="A4524" s="1" t="s">
        <v>9224</v>
      </c>
      <c r="B4524" t="s">
        <v>9225</v>
      </c>
    </row>
    <row r="4525" spans="1:2" x14ac:dyDescent="0.25">
      <c r="A4525" s="1" t="s">
        <v>9226</v>
      </c>
      <c r="B4525" t="s">
        <v>9227</v>
      </c>
    </row>
    <row r="4526" spans="1:2" x14ac:dyDescent="0.25">
      <c r="A4526" s="1" t="s">
        <v>9228</v>
      </c>
      <c r="B4526" t="s">
        <v>9229</v>
      </c>
    </row>
    <row r="4527" spans="1:2" x14ac:dyDescent="0.25">
      <c r="A4527" s="1" t="s">
        <v>9230</v>
      </c>
      <c r="B4527" t="s">
        <v>9231</v>
      </c>
    </row>
    <row r="4528" spans="1:2" x14ac:dyDescent="0.25">
      <c r="A4528" s="1" t="s">
        <v>9232</v>
      </c>
      <c r="B4528" t="s">
        <v>9233</v>
      </c>
    </row>
    <row r="4529" spans="1:2" x14ac:dyDescent="0.25">
      <c r="A4529" s="1" t="s">
        <v>9234</v>
      </c>
      <c r="B4529" t="s">
        <v>9235</v>
      </c>
    </row>
    <row r="4530" spans="1:2" x14ac:dyDescent="0.25">
      <c r="A4530" s="1" t="s">
        <v>7494</v>
      </c>
      <c r="B4530" t="s">
        <v>9236</v>
      </c>
    </row>
    <row r="4531" spans="1:2" x14ac:dyDescent="0.25">
      <c r="A4531" s="1" t="s">
        <v>9237</v>
      </c>
      <c r="B4531" t="s">
        <v>9238</v>
      </c>
    </row>
    <row r="4532" spans="1:2" x14ac:dyDescent="0.25">
      <c r="A4532" s="1" t="s">
        <v>9239</v>
      </c>
      <c r="B4532" t="s">
        <v>9240</v>
      </c>
    </row>
    <row r="4533" spans="1:2" x14ac:dyDescent="0.25">
      <c r="A4533" s="1" t="s">
        <v>9241</v>
      </c>
      <c r="B4533" t="s">
        <v>9242</v>
      </c>
    </row>
    <row r="4534" spans="1:2" x14ac:dyDescent="0.25">
      <c r="A4534" s="1" t="s">
        <v>9243</v>
      </c>
      <c r="B4534" t="s">
        <v>9244</v>
      </c>
    </row>
    <row r="4535" spans="1:2" x14ac:dyDescent="0.25">
      <c r="A4535" s="1" t="s">
        <v>9245</v>
      </c>
      <c r="B4535" t="s">
        <v>9246</v>
      </c>
    </row>
    <row r="4536" spans="1:2" x14ac:dyDescent="0.25">
      <c r="A4536" s="1" t="s">
        <v>2453</v>
      </c>
      <c r="B4536" t="s">
        <v>9247</v>
      </c>
    </row>
    <row r="4537" spans="1:2" x14ac:dyDescent="0.25">
      <c r="A4537" s="1" t="s">
        <v>9248</v>
      </c>
      <c r="B4537" t="s">
        <v>9249</v>
      </c>
    </row>
    <row r="4538" spans="1:2" x14ac:dyDescent="0.25">
      <c r="A4538" s="1" t="s">
        <v>9250</v>
      </c>
      <c r="B4538" t="s">
        <v>9251</v>
      </c>
    </row>
    <row r="4539" spans="1:2" x14ac:dyDescent="0.25">
      <c r="A4539" s="1" t="s">
        <v>9252</v>
      </c>
      <c r="B4539" t="s">
        <v>9253</v>
      </c>
    </row>
    <row r="4540" spans="1:2" x14ac:dyDescent="0.25">
      <c r="A4540" s="1" t="s">
        <v>3984</v>
      </c>
      <c r="B4540" t="s">
        <v>9254</v>
      </c>
    </row>
    <row r="4541" spans="1:2" x14ac:dyDescent="0.25">
      <c r="A4541" s="1" t="s">
        <v>9255</v>
      </c>
      <c r="B4541" t="s">
        <v>9256</v>
      </c>
    </row>
    <row r="4542" spans="1:2" x14ac:dyDescent="0.25">
      <c r="A4542" s="1" t="s">
        <v>9257</v>
      </c>
      <c r="B4542" t="s">
        <v>9258</v>
      </c>
    </row>
    <row r="4543" spans="1:2" x14ac:dyDescent="0.25">
      <c r="A4543" s="1" t="s">
        <v>3704</v>
      </c>
      <c r="B4543" t="s">
        <v>9259</v>
      </c>
    </row>
    <row r="4544" spans="1:2" x14ac:dyDescent="0.25">
      <c r="A4544" s="1" t="s">
        <v>9260</v>
      </c>
      <c r="B4544" t="s">
        <v>9261</v>
      </c>
    </row>
    <row r="4545" spans="1:2" x14ac:dyDescent="0.25">
      <c r="A4545" s="1" t="s">
        <v>9262</v>
      </c>
      <c r="B4545" t="s">
        <v>9263</v>
      </c>
    </row>
    <row r="4546" spans="1:2" x14ac:dyDescent="0.25">
      <c r="A4546" s="1" t="s">
        <v>9264</v>
      </c>
      <c r="B4546" t="s">
        <v>9265</v>
      </c>
    </row>
    <row r="4547" spans="1:2" x14ac:dyDescent="0.25">
      <c r="A4547" s="1" t="s">
        <v>7369</v>
      </c>
      <c r="B4547" t="s">
        <v>9266</v>
      </c>
    </row>
    <row r="4548" spans="1:2" x14ac:dyDescent="0.25">
      <c r="A4548" s="1" t="s">
        <v>9267</v>
      </c>
      <c r="B4548" t="s">
        <v>9268</v>
      </c>
    </row>
    <row r="4549" spans="1:2" x14ac:dyDescent="0.25">
      <c r="A4549" s="1" t="s">
        <v>9269</v>
      </c>
      <c r="B4549" t="s">
        <v>9270</v>
      </c>
    </row>
    <row r="4550" spans="1:2" x14ac:dyDescent="0.25">
      <c r="A4550" s="1" t="s">
        <v>9271</v>
      </c>
      <c r="B4550" t="s">
        <v>9272</v>
      </c>
    </row>
    <row r="4551" spans="1:2" x14ac:dyDescent="0.25">
      <c r="A4551" s="1" t="s">
        <v>9273</v>
      </c>
      <c r="B4551" t="s">
        <v>9274</v>
      </c>
    </row>
    <row r="4552" spans="1:2" x14ac:dyDescent="0.25">
      <c r="A4552" s="1" t="s">
        <v>2192</v>
      </c>
      <c r="B4552" t="s">
        <v>9275</v>
      </c>
    </row>
    <row r="4553" spans="1:2" x14ac:dyDescent="0.25">
      <c r="A4553" s="1" t="s">
        <v>9276</v>
      </c>
      <c r="B4553" t="s">
        <v>9277</v>
      </c>
    </row>
    <row r="4554" spans="1:2" x14ac:dyDescent="0.25">
      <c r="A4554" s="1" t="s">
        <v>9278</v>
      </c>
      <c r="B4554" t="s">
        <v>9279</v>
      </c>
    </row>
    <row r="4555" spans="1:2" x14ac:dyDescent="0.25">
      <c r="A4555" s="1" t="s">
        <v>9280</v>
      </c>
      <c r="B4555" t="s">
        <v>9281</v>
      </c>
    </row>
    <row r="4556" spans="1:2" x14ac:dyDescent="0.25">
      <c r="A4556" s="1" t="s">
        <v>9282</v>
      </c>
      <c r="B4556" t="s">
        <v>9283</v>
      </c>
    </row>
    <row r="4557" spans="1:2" x14ac:dyDescent="0.25">
      <c r="A4557" s="1" t="s">
        <v>9284</v>
      </c>
      <c r="B4557" t="s">
        <v>9285</v>
      </c>
    </row>
    <row r="4558" spans="1:2" x14ac:dyDescent="0.25">
      <c r="A4558" s="1" t="s">
        <v>9286</v>
      </c>
      <c r="B4558" t="s">
        <v>9287</v>
      </c>
    </row>
    <row r="4559" spans="1:2" x14ac:dyDescent="0.25">
      <c r="A4559" s="1" t="s">
        <v>9288</v>
      </c>
      <c r="B4559" t="s">
        <v>9289</v>
      </c>
    </row>
    <row r="4560" spans="1:2" x14ac:dyDescent="0.25">
      <c r="A4560" s="1" t="s">
        <v>7484</v>
      </c>
      <c r="B4560" t="s">
        <v>9290</v>
      </c>
    </row>
    <row r="4561" spans="1:2" x14ac:dyDescent="0.25">
      <c r="A4561" s="1" t="s">
        <v>9291</v>
      </c>
      <c r="B4561" t="s">
        <v>9292</v>
      </c>
    </row>
    <row r="4562" spans="1:2" x14ac:dyDescent="0.25">
      <c r="A4562" s="1" t="s">
        <v>9293</v>
      </c>
      <c r="B4562" t="s">
        <v>9294</v>
      </c>
    </row>
    <row r="4563" spans="1:2" x14ac:dyDescent="0.25">
      <c r="A4563" s="1" t="s">
        <v>9295</v>
      </c>
      <c r="B4563" t="s">
        <v>9296</v>
      </c>
    </row>
    <row r="4564" spans="1:2" x14ac:dyDescent="0.25">
      <c r="A4564" s="1" t="s">
        <v>9297</v>
      </c>
      <c r="B4564" t="s">
        <v>9298</v>
      </c>
    </row>
    <row r="4565" spans="1:2" x14ac:dyDescent="0.25">
      <c r="A4565" s="1" t="s">
        <v>9299</v>
      </c>
      <c r="B4565" t="s">
        <v>9300</v>
      </c>
    </row>
    <row r="4566" spans="1:2" x14ac:dyDescent="0.25">
      <c r="A4566" s="1" t="s">
        <v>9301</v>
      </c>
      <c r="B4566" t="s">
        <v>9302</v>
      </c>
    </row>
    <row r="4567" spans="1:2" x14ac:dyDescent="0.25">
      <c r="A4567" s="1" t="s">
        <v>9303</v>
      </c>
      <c r="B4567" t="s">
        <v>9304</v>
      </c>
    </row>
    <row r="4568" spans="1:2" x14ac:dyDescent="0.25">
      <c r="A4568" s="1" t="s">
        <v>9305</v>
      </c>
      <c r="B4568" t="s">
        <v>9306</v>
      </c>
    </row>
    <row r="4569" spans="1:2" x14ac:dyDescent="0.25">
      <c r="A4569" s="1" t="s">
        <v>9307</v>
      </c>
      <c r="B4569" t="s">
        <v>9308</v>
      </c>
    </row>
    <row r="4570" spans="1:2" x14ac:dyDescent="0.25">
      <c r="A4570" s="1" t="s">
        <v>9309</v>
      </c>
      <c r="B4570" t="s">
        <v>9310</v>
      </c>
    </row>
    <row r="4571" spans="1:2" x14ac:dyDescent="0.25">
      <c r="A4571" s="1" t="s">
        <v>9311</v>
      </c>
      <c r="B4571" t="s">
        <v>9312</v>
      </c>
    </row>
    <row r="4572" spans="1:2" x14ac:dyDescent="0.25">
      <c r="A4572" s="1" t="s">
        <v>9313</v>
      </c>
      <c r="B4572" t="s">
        <v>9314</v>
      </c>
    </row>
    <row r="4573" spans="1:2" x14ac:dyDescent="0.25">
      <c r="A4573" s="1" t="s">
        <v>9315</v>
      </c>
      <c r="B4573" t="s">
        <v>9316</v>
      </c>
    </row>
    <row r="4574" spans="1:2" x14ac:dyDescent="0.25">
      <c r="A4574" s="1" t="s">
        <v>5037</v>
      </c>
      <c r="B4574" t="s">
        <v>9317</v>
      </c>
    </row>
    <row r="4575" spans="1:2" x14ac:dyDescent="0.25">
      <c r="A4575" s="1" t="s">
        <v>9318</v>
      </c>
      <c r="B4575" t="s">
        <v>9319</v>
      </c>
    </row>
    <row r="4576" spans="1:2" x14ac:dyDescent="0.25">
      <c r="A4576" s="1" t="s">
        <v>9320</v>
      </c>
      <c r="B4576" t="s">
        <v>9321</v>
      </c>
    </row>
    <row r="4577" spans="1:2" x14ac:dyDescent="0.25">
      <c r="A4577" s="1" t="s">
        <v>2758</v>
      </c>
      <c r="B4577" t="s">
        <v>9322</v>
      </c>
    </row>
    <row r="4578" spans="1:2" x14ac:dyDescent="0.25">
      <c r="A4578" s="1" t="s">
        <v>9323</v>
      </c>
      <c r="B4578" t="s">
        <v>9324</v>
      </c>
    </row>
    <row r="4579" spans="1:2" x14ac:dyDescent="0.25">
      <c r="A4579" s="1" t="s">
        <v>9330</v>
      </c>
      <c r="B4579" t="s">
        <v>9331</v>
      </c>
    </row>
    <row r="4580" spans="1:2" x14ac:dyDescent="0.25">
      <c r="A4580" s="1" t="s">
        <v>9329</v>
      </c>
      <c r="B4580" t="s">
        <v>9332</v>
      </c>
    </row>
    <row r="4581" spans="1:2" x14ac:dyDescent="0.25">
      <c r="A4581" s="1" t="s">
        <v>9333</v>
      </c>
      <c r="B4581" t="s">
        <v>9334</v>
      </c>
    </row>
    <row r="4582" spans="1:2" x14ac:dyDescent="0.25">
      <c r="A4582" s="1" t="s">
        <v>9328</v>
      </c>
      <c r="B4582" t="s">
        <v>9335</v>
      </c>
    </row>
    <row r="4583" spans="1:2" x14ac:dyDescent="0.25">
      <c r="A4583" s="1" t="s">
        <v>9336</v>
      </c>
      <c r="B4583" t="s">
        <v>9337</v>
      </c>
    </row>
    <row r="4584" spans="1:2" x14ac:dyDescent="0.25">
      <c r="A4584" s="1" t="s">
        <v>9338</v>
      </c>
      <c r="B4584" t="s">
        <v>9339</v>
      </c>
    </row>
    <row r="4585" spans="1:2" x14ac:dyDescent="0.25">
      <c r="A4585" s="22" t="s">
        <v>9329</v>
      </c>
      <c r="B4585" t="s">
        <v>9332</v>
      </c>
    </row>
    <row r="4586" spans="1:2" x14ac:dyDescent="0.25">
      <c r="A4586" s="22" t="s">
        <v>9340</v>
      </c>
      <c r="B4586" t="s">
        <v>9341</v>
      </c>
    </row>
    <row r="4587" spans="1:2" x14ac:dyDescent="0.25">
      <c r="A4587" s="22" t="s">
        <v>9342</v>
      </c>
      <c r="B4587" t="s">
        <v>9343</v>
      </c>
    </row>
    <row r="4588" spans="1:2" x14ac:dyDescent="0.25">
      <c r="A4588" s="22" t="s">
        <v>9344</v>
      </c>
      <c r="B4588" t="s">
        <v>9345</v>
      </c>
    </row>
    <row r="4589" spans="1:2" x14ac:dyDescent="0.25">
      <c r="A4589" s="22" t="s">
        <v>9346</v>
      </c>
      <c r="B4589" t="s">
        <v>9347</v>
      </c>
    </row>
    <row r="4590" spans="1:2" x14ac:dyDescent="0.25">
      <c r="A4590" s="22" t="s">
        <v>9348</v>
      </c>
      <c r="B4590" t="s">
        <v>9349</v>
      </c>
    </row>
    <row r="4591" spans="1:2" x14ac:dyDescent="0.25">
      <c r="A4591" s="22" t="s">
        <v>9350</v>
      </c>
      <c r="B4591" t="s">
        <v>9335</v>
      </c>
    </row>
    <row r="4592" spans="1:2" x14ac:dyDescent="0.25">
      <c r="A4592" s="22" t="s">
        <v>9351</v>
      </c>
      <c r="B4592" t="s">
        <v>9332</v>
      </c>
    </row>
    <row r="4593" spans="1:2" x14ac:dyDescent="0.25">
      <c r="A4593" s="22" t="s">
        <v>9327</v>
      </c>
      <c r="B4593" t="s">
        <v>9379</v>
      </c>
    </row>
  </sheetData>
  <conditionalFormatting sqref="A4426:A4578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50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C3" sqref="C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F7" sqref="F7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2"/>
      <c r="C1" s="133"/>
      <c r="D1" s="130" t="s">
        <v>8955</v>
      </c>
      <c r="E1" s="131"/>
      <c r="F1" s="131"/>
      <c r="I1" s="88"/>
    </row>
    <row r="3" spans="1:10 16383:16383" ht="21.75" customHeight="1" x14ac:dyDescent="0.25">
      <c r="D3" s="84" t="s">
        <v>8574</v>
      </c>
      <c r="E3" s="85" t="s">
        <v>7944</v>
      </c>
      <c r="F3" s="86" t="s">
        <v>8776</v>
      </c>
      <c r="G3" s="76"/>
      <c r="H3" s="84" t="s">
        <v>8777</v>
      </c>
      <c r="I3" s="85" t="s">
        <v>8758</v>
      </c>
      <c r="XFC3" t="s">
        <v>7944</v>
      </c>
    </row>
    <row r="4" spans="1:10 16383:16383" ht="18" customHeight="1" x14ac:dyDescent="0.25">
      <c r="D4" s="91" t="s">
        <v>8759</v>
      </c>
      <c r="E4" s="92">
        <f>ROUND(SUMIFS(Tabla3[[#All],[V GRAVADAS]],Tabla3[[#All],[MES]],Tabla7[[#Headers],[ENERO]])/(1.13),2)</f>
        <v>1229.2</v>
      </c>
      <c r="F4" s="93"/>
      <c r="G4" s="110"/>
      <c r="H4" s="91" t="s">
        <v>8760</v>
      </c>
      <c r="I4" s="115">
        <f>ROUND(F7*0.13-F11*0.13-E13-E14,2)</f>
        <v>59.18</v>
      </c>
      <c r="XFC4" t="s">
        <v>7981</v>
      </c>
    </row>
    <row r="5" spans="1:10 16383:16383" ht="18" customHeight="1" x14ac:dyDescent="0.25">
      <c r="D5" s="91" t="s">
        <v>8761</v>
      </c>
      <c r="E5" s="92">
        <f>ROUND(SUMIFS(Tabla2[[#All],[V. GRAVADA]],Tabla2[[#All],[MES]],Tabla7[[#Headers],[ENERO]],Tabla2[[#All],[TIPO DE DOC]],3),2)</f>
        <v>0</v>
      </c>
      <c r="F5" s="93"/>
      <c r="G5" s="76"/>
      <c r="H5" s="91" t="s">
        <v>8762</v>
      </c>
      <c r="I5" s="101">
        <f>ROUND(F7*0.0175,2)+E15</f>
        <v>21.51</v>
      </c>
      <c r="XFC5" t="s">
        <v>8153</v>
      </c>
    </row>
    <row r="6" spans="1:10 16383:16383" ht="18" customHeight="1" x14ac:dyDescent="0.25">
      <c r="D6" s="91" t="s">
        <v>8763</v>
      </c>
      <c r="E6" s="92">
        <f>ROUND(SUMIFS(Tabla2[[#All],[V. GRAVADA]],Tabla2[[#All],[MES]],Tabla7[[#Headers],[ENERO]],Tabla2[[#All],[TIPO DE DOC]],5),2)</f>
        <v>0</v>
      </c>
      <c r="F6" s="93"/>
      <c r="G6" s="110"/>
      <c r="H6" s="108" t="s">
        <v>8764</v>
      </c>
      <c r="I6" s="102">
        <f>SUM(I4:I5)</f>
        <v>80.69</v>
      </c>
      <c r="XFC6" t="s">
        <v>8265</v>
      </c>
    </row>
    <row r="7" spans="1:10 16383:16383" ht="18" customHeight="1" x14ac:dyDescent="0.25">
      <c r="D7" s="119" t="s">
        <v>8774</v>
      </c>
      <c r="E7" s="120"/>
      <c r="F7" s="121">
        <f>+E4+E5-E6</f>
        <v>1229.2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8765</v>
      </c>
      <c r="E8" s="92">
        <f>SUMIFS(Tabla1[[#All],[C. GRAVADA]],Tabla1[[#All],[MES]],Tabla7[[#Headers],[ENERO]],Tabla1[[#All],[TIPO DE DOC]],"03")</f>
        <v>773.96339999999998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8766</v>
      </c>
      <c r="E9" s="92">
        <f>SUMIFS(Tabla1[[#All],[IMPOR BIENES]],Tabla1[[#All],[MES]],Tabla7[[#Headers],[ENERO]],Tabla1[[#All],[TIPO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8767</v>
      </c>
      <c r="E10" s="92">
        <f>SUMIFS(Tabla1[[#All],[C. GRAVADA]],Tabla1[[#All],[MES]],Tabla7[[#Headers],[ENERO]],Tabla1[[#All],[TIPO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8775</v>
      </c>
      <c r="E11" s="120"/>
      <c r="F11" s="121">
        <f>IFERROR(+E8+E9-E10,"")</f>
        <v>773.96339999999998</v>
      </c>
      <c r="G11" s="15"/>
      <c r="XFC11" t="s">
        <v>8326</v>
      </c>
    </row>
    <row r="12" spans="1:10 16383:16383" ht="18" customHeight="1" x14ac:dyDescent="0.25">
      <c r="D12" s="91" t="s">
        <v>8768</v>
      </c>
      <c r="E12" s="92">
        <f>SUMIFS(Tabla1[[#All],[C. EXENTAS]],Tabla1[[#All],[MES]],Tabla7[[#Headers],[ENERO]],Tabla1[[#All],[TIPO DE DOC]],"03")</f>
        <v>0</v>
      </c>
      <c r="F12" s="96"/>
      <c r="G12" s="15"/>
      <c r="XFC12" t="s">
        <v>8327</v>
      </c>
    </row>
    <row r="13" spans="1:10 16383:16383" ht="18" customHeight="1" x14ac:dyDescent="0.25">
      <c r="D13" s="91" t="s">
        <v>8769</v>
      </c>
      <c r="E13" s="92">
        <f>SUMIFS(Tabla1[[#All],[PERCEPCIONES]],Tabla1[[#All],[MES]],Tabla7[[#Headers],[ENERO]],Tabla1[[#All],[TIPO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8770</v>
      </c>
      <c r="E14" s="92">
        <f>SUMIFS(Tabla6[[#Headers],[#Data],[Monto Retención 1%]],Tabla6[[#Headers],[#Data],[Mes]],Tabla7[[#Headers],[ENERO]])</f>
        <v>0</v>
      </c>
      <c r="F14" s="98"/>
      <c r="XFC14" t="s">
        <v>8329</v>
      </c>
    </row>
    <row r="15" spans="1:10 16383:16383" ht="18" customHeight="1" x14ac:dyDescent="0.25">
      <c r="D15" s="99" t="s">
        <v>8771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2024-04-01T17:23:07Z</dcterms:modified>
</cp:coreProperties>
</file>