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1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'Libro de Consumidor'!#REF!</definedName>
    <definedName name="_xlnm._FilterDatabase" localSheetId="8" hidden="1">'RET 1%'!$A$1:$I$2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G23" i="11"/>
  <c r="U65" i="10" l="1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G22" i="11"/>
  <c r="G21" i="11"/>
  <c r="U43" i="10" l="1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D9" i="6" l="1"/>
  <c r="U23" i="10" l="1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G20" i="11"/>
  <c r="G19" i="11"/>
  <c r="G18" i="11"/>
  <c r="G17" i="11"/>
  <c r="G16" i="11"/>
  <c r="G15" i="11" l="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H3" i="14" l="1"/>
  <c r="I18" i="13" s="1"/>
  <c r="G3" i="14"/>
  <c r="G4" i="13"/>
  <c r="G9" i="13" s="1"/>
  <c r="I8" i="13"/>
  <c r="R31" i="12"/>
  <c r="P31" i="12"/>
  <c r="O31" i="12"/>
  <c r="K31" i="12"/>
  <c r="F14" i="13" s="1"/>
  <c r="F15" i="13" s="1"/>
  <c r="F18" i="13" s="1"/>
  <c r="H31" i="12"/>
  <c r="G14" i="13" s="1"/>
  <c r="G1" i="11" l="1"/>
  <c r="D19" i="6" l="1"/>
  <c r="D19" i="5"/>
  <c r="R89" i="10" l="1"/>
  <c r="J4" i="13" s="1"/>
  <c r="J9" i="13" s="1"/>
  <c r="U89" i="10" l="1"/>
  <c r="O89" i="10"/>
  <c r="U4" i="8"/>
  <c r="R4" i="8"/>
  <c r="Q4" i="8"/>
  <c r="H4" i="13" s="1"/>
  <c r="H9" i="13" s="1"/>
  <c r="W4" i="8"/>
  <c r="G4" i="6"/>
  <c r="F4" i="6"/>
  <c r="J4" i="6" l="1"/>
  <c r="I4" i="13"/>
  <c r="I5" i="13" s="1"/>
  <c r="I9" i="13" s="1"/>
  <c r="K9" i="13" s="1"/>
  <c r="D11" i="5"/>
  <c r="D9" i="5"/>
  <c r="I14" i="13" l="1"/>
  <c r="I15" i="13" s="1"/>
  <c r="K13" i="13"/>
  <c r="K14" i="13" s="1"/>
  <c r="L14" i="13" s="1"/>
  <c r="G18" i="13" s="1"/>
  <c r="G19" i="13" s="1"/>
  <c r="L9" i="13"/>
  <c r="D9" i="9"/>
  <c r="D10" i="9" s="1"/>
  <c r="D11" i="9" s="1"/>
  <c r="H18" i="13" l="1"/>
  <c r="J18" i="13" s="1"/>
  <c r="L16" i="13" s="1"/>
  <c r="M10" i="13"/>
  <c r="D22" i="9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<sst xmlns="http://schemas.openxmlformats.org/spreadsheetml/2006/main" count="1404" uniqueCount="524">
  <si>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</si>
  <si>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</si>
  <si>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</si>
  <si>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</si>
  <si>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</si>
  <si>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</si>
  <si>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</si>
  <si>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</si>
  <si>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</si>
  <si>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</si>
  <si>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</si>
  <si>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</si>
  <si>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</si>
  <si>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</si>
  <si>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</si>
  <si>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</si>
  <si>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</si>
  <si>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</si>
  <si>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</si>
  <si>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</si>
  <si>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</si>
  <si>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</si>
  <si>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</si>
  <si>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</si>
  <si>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</si>
  <si>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</si>
  <si>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</si>
  <si>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</si>
  <si>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</si>
  <si>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</si>
  <si>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</si>
  <si>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</si>
  <si>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</si>
  <si>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</si>
  <si>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</si>
  <si>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</si>
  <si>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</si>
  <si>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</si>
  <si>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</si>
  <si>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</si>
  <si>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</si>
  <si>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</si>
  <si>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</si>
  <si>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</si>
  <si>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</si>
  <si>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</si>
  <si>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</si>
  <si>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</si>
  <si>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</si>
  <si>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</si>
  <si>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</si>
  <si>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</si>
  <si>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</si>
  <si>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</si>
  <si>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</si>
  <si>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</si>
  <si>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</si>
  <si>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</si>
  <si>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</si>
  <si>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</si>
  <si>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</si>
  <si>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</si>
  <si>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</si>
  <si>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</si>
  <si>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</si>
  <si>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</si>
  <si>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</si>
  <si>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</si>
  <si>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</si>
  <si>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</si>
  <si>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</si>
  <si>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</si>
  <si>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</si>
  <si>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</si>
  <si>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</si>
  <si>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</si>
  <si>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</si>
  <si>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</si>
  <si>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</si>
  <si>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</si>
  <si>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</si>
  <si>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</si>
  <si>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</si>
  <si>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</si>
  <si>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</si>
  <si>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</si>
  <si>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</si>
  <si>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</si>
  <si>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</si>
  <si>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</si>
  <si>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</si>
  <si>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</si>
  <si>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</si>
  <si>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</si>
  <si>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</si>
  <si>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</si>
  <si>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</si>
  <si>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</si>
  <si>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15041RESIN394542021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</si>
  <si>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</si>
  <si>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</si>
  <si>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</si>
  <si>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</si>
  <si>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</si>
  <si>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</si>
  <si>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</si>
  <si>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</si>
  <si>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</si>
  <si>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</si>
  <si>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</si>
  <si>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</si>
  <si>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</si>
  <si>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</si>
  <si>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</si>
  <si>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</si>
  <si>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</si>
  <si>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</si>
  <si>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</si>
  <si>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</si>
  <si>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</si>
  <si>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</si>
  <si>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</si>
  <si>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</si>
  <si>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</si>
  <si>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</si>
  <si>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</si>
  <si>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</si>
  <si>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</si>
  <si>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</si>
  <si>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</si>
  <si>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</si>
  <si>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</si>
  <si>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</si>
  <si>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</si>
  <si>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</si>
  <si>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</si>
  <si>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</si>
  <si>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</si>
  <si>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</si>
  <si>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</si>
  <si>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</si>
  <si>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</si>
  <si>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</si>
  <si>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</si>
  <si>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</si>
  <si>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</si>
  <si>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</si>
  <si>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</si>
  <si>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</si>
  <si>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</si>
  <si>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</si>
  <si>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</si>
  <si>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</si>
  <si>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</si>
  <si>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</si>
  <si>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</si>
  <si>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</si>
  <si>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</si>
  <si>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</si>
  <si>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</si>
  <si>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</si>
  <si>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</si>
  <si>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</si>
  <si>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</si>
  <si>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</si>
  <si>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</si>
  <si>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</si>
  <si>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</si>
  <si>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</si>
  <si>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</si>
  <si>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</si>
  <si>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</si>
  <si>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</si>
  <si>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</si>
  <si>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</si>
  <si>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</si>
  <si>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</si>
  <si>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</si>
  <si>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</si>
  <si>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</si>
  <si>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</si>
  <si>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</si>
  <si>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</si>
  <si>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</si>
  <si>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</si>
  <si>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</si>
  <si>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</si>
  <si>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</si>
  <si>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</si>
  <si>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</si>
  <si>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</si>
  <si>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</si>
  <si>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</si>
  <si>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</si>
  <si>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</si>
  <si>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</si>
  <si>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</si>
  <si>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</si>
  <si>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</si>
  <si>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</si>
  <si>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</si>
  <si>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</si>
  <si>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</si>
  <si>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</si>
  <si>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</si>
  <si>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</si>
  <si>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</si>
  <si>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</si>
  <si>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</si>
  <si>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</si>
  <si>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</si>
  <si>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</si>
  <si>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</si>
  <si>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</si>
  <si>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</si>
  <si>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</si>
  <si>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</si>
  <si>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</si>
  <si>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</si>
  <si>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</si>
  <si>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</si>
  <si>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</si>
  <si>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</si>
  <si>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</si>
  <si>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</si>
  <si>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</si>
  <si>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</si>
  <si>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</si>
  <si>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</si>
  <si>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</si>
  <si>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</si>
  <si>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</si>
  <si>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</si>
  <si>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</si>
  <si>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</si>
  <si>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</si>
  <si>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</si>
  <si>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</si>
  <si>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</si>
  <si>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</si>
  <si>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</si>
  <si>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</si>
  <si>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</si>
  <si>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</si>
  <si>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</si>
  <si>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</si>
  <si>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</si>
  <si>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</si>
  <si>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</si>
  <si>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</si>
  <si>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</si>
  <si>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</si>
  <si>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</si>
  <si>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</si>
  <si>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</si>
  <si>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</si>
  <si>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</si>
  <si>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</si>
  <si>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</si>
  <si>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</si>
  <si>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</si>
  <si>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</si>
  <si>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</si>
  <si>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</si>
  <si>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</si>
  <si>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</si>
  <si>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</si>
  <si>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</si>
  <si>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</si>
  <si>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</si>
  <si>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</si>
  <si>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</si>
  <si>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</si>
  <si>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</si>
  <si>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</si>
  <si>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</si>
  <si>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</si>
  <si>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</si>
  <si>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</si>
  <si>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</si>
  <si>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</si>
  <si>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</si>
  <si>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</si>
  <si>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</si>
  <si>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</si>
  <si>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</si>
  <si>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</si>
  <si>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</si>
  <si>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</si>
  <si>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</si>
  <si>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</si>
  <si>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</si>
  <si>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</si>
  <si>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</si>
  <si>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</si>
  <si>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</si>
  <si>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</si>
  <si>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</si>
  <si>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</si>
  <si>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</si>
  <si>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</si>
  <si>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</si>
  <si>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</si>
  <si>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</si>
  <si>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</si>
  <si>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</si>
  <si>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</si>
  <si>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</si>
  <si>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</si>
  <si>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</si>
  <si>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</si>
  <si>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</si>
  <si>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</si>
  <si>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</si>
  <si>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</si>
  <si>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</si>
  <si>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</si>
  <si>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</si>
  <si>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</si>
  <si>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</si>
  <si>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</si>
  <si>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</si>
  <si>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</si>
  <si>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</si>
  <si>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</si>
  <si>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</si>
  <si>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</si>
  <si>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</si>
  <si>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</si>
  <si>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</si>
  <si>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</si>
  <si>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</si>
  <si>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</si>
  <si>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</si>
  <si>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</si>
  <si>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</si>
  <si>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</si>
  <si>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</si>
  <si>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</si>
  <si>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</si>
  <si>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</si>
  <si>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</si>
  <si>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</si>
  <si>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</si>
  <si>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</si>
  <si>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</si>
  <si>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</si>
  <si>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</si>
  <si>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</si>
  <si>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</si>
  <si>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</si>
  <si>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</si>
  <si>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</si>
  <si>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</si>
  <si>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</si>
  <si>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</si>
  <si>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</si>
  <si>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</si>
  <si>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</si>
  <si>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</si>
  <si>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</si>
  <si>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</si>
  <si>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</si>
  <si>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</si>
  <si>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</si>
  <si>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</si>
  <si>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</si>
  <si>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</si>
  <si>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</si>
  <si>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</si>
  <si>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</si>
  <si>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</si>
  <si>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</si>
  <si>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</si>
  <si>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</si>
  <si>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</si>
  <si>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</si>
  <si>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</si>
  <si>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</si>
  <si>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</si>
  <si>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</si>
  <si>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</si>
  <si>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</si>
  <si>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</si>
  <si>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</si>
  <si>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</si>
  <si>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</si>
  <si>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</si>
  <si>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</si>
  <si>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05111703630014</t>
  </si>
  <si>
    <t>JOSE RICARDO ANTONIO MOLINA</t>
  </si>
  <si>
    <t>15015RESCR213762015</t>
  </si>
  <si>
    <t>15UN000F</t>
  </si>
  <si>
    <t>MARINA</t>
  </si>
  <si>
    <t>MARZO</t>
  </si>
  <si>
    <t>06140108580017</t>
  </si>
  <si>
    <t>FREUND S.A DE C.V.</t>
  </si>
  <si>
    <t>31/03/2022</t>
  </si>
  <si>
    <t>14</t>
  </si>
  <si>
    <t>06141603991030</t>
  </si>
  <si>
    <t>PRICEMART EL SALVADOR S.A DE C.V.</t>
  </si>
  <si>
    <t>20</t>
  </si>
  <si>
    <t>27</t>
  </si>
  <si>
    <t>04</t>
  </si>
  <si>
    <t>17</t>
  </si>
  <si>
    <t>18</t>
  </si>
  <si>
    <t>21</t>
  </si>
  <si>
    <t>24</t>
  </si>
  <si>
    <t>2023</t>
  </si>
  <si>
    <t>03/01/2023</t>
  </si>
  <si>
    <t>04/01/2023</t>
  </si>
  <si>
    <t>05/01/2023</t>
  </si>
  <si>
    <t>06/01/2023</t>
  </si>
  <si>
    <t>07/01/2023</t>
  </si>
  <si>
    <t>09/01/2023</t>
  </si>
  <si>
    <t>10/01/2023</t>
  </si>
  <si>
    <t>12/01/2023</t>
  </si>
  <si>
    <t>13/01/2023</t>
  </si>
  <si>
    <t>14/01/2023</t>
  </si>
  <si>
    <t>16/01/2023</t>
  </si>
  <si>
    <t>17/01/2023</t>
  </si>
  <si>
    <t>18/01/2023</t>
  </si>
  <si>
    <t>20/01/2023</t>
  </si>
  <si>
    <t>21/01/2023</t>
  </si>
  <si>
    <t>23/01/2023</t>
  </si>
  <si>
    <t>24/01/2023</t>
  </si>
  <si>
    <t>25/01/2023</t>
  </si>
  <si>
    <t>27/01/2023</t>
  </si>
  <si>
    <t>30/01/2023</t>
  </si>
  <si>
    <t>31/01/2023</t>
  </si>
  <si>
    <t>22/01/2023</t>
  </si>
  <si>
    <t>26/01/2023</t>
  </si>
  <si>
    <t>15</t>
  </si>
  <si>
    <t>28</t>
  </si>
  <si>
    <t>01/02/2023</t>
  </si>
  <si>
    <t>02/02/2023</t>
  </si>
  <si>
    <t>03/02/2023</t>
  </si>
  <si>
    <t>04/02/2023</t>
  </si>
  <si>
    <t>06/02/2023</t>
  </si>
  <si>
    <t>07/02/2023</t>
  </si>
  <si>
    <t>08/02/2023</t>
  </si>
  <si>
    <t>09/02/2023</t>
  </si>
  <si>
    <t>10/02/2023</t>
  </si>
  <si>
    <t>14/02/2023</t>
  </si>
  <si>
    <t>15/02/2023</t>
  </si>
  <si>
    <t>17/02/2023</t>
  </si>
  <si>
    <t>18/02/2023</t>
  </si>
  <si>
    <t>20/02/2023</t>
  </si>
  <si>
    <t>21/02/2023</t>
  </si>
  <si>
    <t>24/02/2023</t>
  </si>
  <si>
    <t>25/02/2023</t>
  </si>
  <si>
    <t>27/02/2023</t>
  </si>
  <si>
    <t>28/02/2023</t>
  </si>
  <si>
    <t>FEBRERO</t>
  </si>
  <si>
    <t>19/02/2023</t>
  </si>
  <si>
    <t>23/02/2023</t>
  </si>
  <si>
    <t>94833101781011</t>
  </si>
  <si>
    <t>JUAN ERNESTO VOSSBERG ORDOÑEZ</t>
  </si>
  <si>
    <t>06141902091038</t>
  </si>
  <si>
    <t>11/01/2023</t>
  </si>
  <si>
    <t>PRODYLAB S.A DE C.V.</t>
  </si>
  <si>
    <t>06141306081050</t>
  </si>
  <si>
    <t>TECNO DIAGNOSTICA DE EL SALVADOR</t>
  </si>
  <si>
    <t>11</t>
  </si>
  <si>
    <t>22</t>
  </si>
  <si>
    <t>29</t>
  </si>
  <si>
    <t>01/03/2023</t>
  </si>
  <si>
    <t>02/03/2023</t>
  </si>
  <si>
    <t>03/03/2023</t>
  </si>
  <si>
    <t>04/03/2023</t>
  </si>
  <si>
    <t>07/03/2023</t>
  </si>
  <si>
    <t>08/03/2023</t>
  </si>
  <si>
    <t>09/03/2023</t>
  </si>
  <si>
    <t>11/03/2023</t>
  </si>
  <si>
    <t>14/03/2023</t>
  </si>
  <si>
    <t>15/03/2023</t>
  </si>
  <si>
    <t>16/03/2023</t>
  </si>
  <si>
    <t>17/03/2023</t>
  </si>
  <si>
    <t>18/03/2023</t>
  </si>
  <si>
    <t>20/03/2023</t>
  </si>
  <si>
    <t>21/03/2023</t>
  </si>
  <si>
    <t>22/03/2023</t>
  </si>
  <si>
    <t>23/03/2023</t>
  </si>
  <si>
    <t>24/03/2023</t>
  </si>
  <si>
    <t>27/03/2023</t>
  </si>
  <si>
    <t>28/03/2023</t>
  </si>
  <si>
    <t>29/03/2023</t>
  </si>
  <si>
    <t>30/03/2023</t>
  </si>
  <si>
    <t>31/03/2023</t>
  </si>
  <si>
    <t>06141312850038</t>
  </si>
  <si>
    <t>IMPRESSA S.A DE C.V.</t>
  </si>
  <si>
    <t>26/03/2023</t>
  </si>
  <si>
    <t>13/03/2023</t>
  </si>
  <si>
    <t>06141606770022</t>
  </si>
  <si>
    <t>LIBRERÍA CERVANTES S.A DE C.V.</t>
  </si>
  <si>
    <t>05</t>
  </si>
  <si>
    <t>10</t>
  </si>
  <si>
    <t>13</t>
  </si>
  <si>
    <t>19</t>
  </si>
  <si>
    <t>25</t>
  </si>
  <si>
    <t>26</t>
  </si>
  <si>
    <t>ABRIL</t>
  </si>
  <si>
    <t>01/04/2023</t>
  </si>
  <si>
    <t>03/04/2023</t>
  </si>
  <si>
    <t>04/04/2023</t>
  </si>
  <si>
    <t>05/04/2023</t>
  </si>
  <si>
    <t>10/04/2023</t>
  </si>
  <si>
    <t>11/04/2023</t>
  </si>
  <si>
    <t>13/04/2023</t>
  </si>
  <si>
    <t>14/04/2023</t>
  </si>
  <si>
    <t>15/04/2023</t>
  </si>
  <si>
    <t>17/04/2023</t>
  </si>
  <si>
    <t>18/04/2023</t>
  </si>
  <si>
    <t>19/04/2023</t>
  </si>
  <si>
    <t>20/04/2023</t>
  </si>
  <si>
    <t>21/04/2023</t>
  </si>
  <si>
    <t>22/04/2023</t>
  </si>
  <si>
    <t>24/04/2023</t>
  </si>
  <si>
    <t>25/04/2023</t>
  </si>
  <si>
    <t>26/04/2023</t>
  </si>
  <si>
    <t>27/04/2023</t>
  </si>
  <si>
    <t>28/04/2023</t>
  </si>
  <si>
    <t>29/04/2023</t>
  </si>
  <si>
    <t>2704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</si>
</sst>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7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9" fontId="0" fillId="0" borderId="0" xfId="1" applyNumberFormat="1" applyFont="1"/>
    <xf numFmtId="0" fontId="6" fillId="0" borderId="3" xfId="1" applyNumberFormat="1" applyFont="1" applyBorder="1" applyAlignment="1">
      <alignment horizontal="right"/>
    </xf>
    <xf numFmtId="0" fontId="6" fillId="2" borderId="2" xfId="0" applyNumberFormat="1" applyFont="1" applyFill="1" applyBorder="1" applyAlignment="1">
      <alignment horizontal="center"/>
    </xf>
    <xf numFmtId="44" fontId="0" fillId="0" borderId="0" xfId="1" applyNumberFormat="1" applyFont="1"/>
    <xf numFmtId="44" fontId="16" fillId="0" borderId="0" xfId="0" applyNumberFormat="1" applyFont="1"/>
    <xf numFmtId="44" fontId="16" fillId="0" borderId="0" xfId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  <row r="693">
          <cell r="A693" t="str">
            <v>06142510731108</v>
          </cell>
          <cell r="B693" t="str">
            <v>JOSE CAMILO GUZMAN HERRERA</v>
          </cell>
        </row>
        <row r="694">
          <cell r="A694" t="str">
            <v>02101504211019</v>
          </cell>
          <cell r="B694" t="str">
            <v>SOCIEDAD MEDICA Y LABORATORIO CLINICO</v>
          </cell>
        </row>
        <row r="695">
          <cell r="A695" t="str">
            <v>03151207171017</v>
          </cell>
          <cell r="B695" t="str">
            <v>CHG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31" totalsRowCount="1">
  <autoFilter ref="A3:R30">
    <filterColumn colId="0">
      <filters>
        <filter val="ABRIL"/>
      </filters>
    </filterColumn>
  </autoFilter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9" dataCellStyle="Moneda"/>
    <tableColumn id="9" name="I. EXENTAS" totalsRowDxfId="8" dataCellStyle="Moneda"/>
    <tableColumn id="10" name="IMPOR EX" totalsRowDxfId="7" dataCellStyle="Moneda"/>
    <tableColumn id="11" name="C. GRAVADA" totalsRowFunction="sum" totalsRowDxfId="6" dataCellStyle="Moneda"/>
    <tableColumn id="12" name="INTER GRAVA" totalsRowDxfId="5" dataCellStyle="Moneda"/>
    <tableColumn id="13" name="IMPOR BIENES" totalsRowDxfId="4" dataCellStyle="Moneda"/>
    <tableColumn id="14" name="IMPOR SERV" totalsRowDxfId="3" dataCellStyle="Moneda"/>
    <tableColumn id="15" name="IVA" totalsRowFunction="sum" totalsRowDxfId="2" dataCellStyle="Moneda"/>
    <tableColumn id="16" name="TOTAL C." totalsRowFunction="sum" totalsRowDxfId="1" dataCellStyle="Moneda"/>
    <tableColumn id="18" name="DUI" dataDxfId="56" totalsRowDxfId="0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4" totalsRowCount="1">
  <autoFilter ref="E2:W3"/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54" dataCellStyle="Moneda"/>
    <tableColumn id="12" name="VENTA NO SUJETA" totalsRowDxfId="53" dataCellStyle="Moneda"/>
    <tableColumn id="13" name="V. GRAVADA" totalsRowFunction="sum" totalsRowDxfId="52" dataCellStyle="Moneda"/>
    <tableColumn id="14" name="D.FISCAL" totalsRowFunction="sum" totalsRowDxfId="51" dataCellStyle="Moneda"/>
    <tableColumn id="15" name="V CTA DE 3" totalsRowDxfId="50" dataCellStyle="Moneda"/>
    <tableColumn id="16" name="D. FISCAL A 3" totalsRowDxfId="49" dataCellStyle="Moneda"/>
    <tableColumn id="17" name="VENTA TOTAL" totalsRowFunction="sum" totalsRowDxfId="48" dataCellStyle="Moneda"/>
    <tableColumn id="19" name="DUI" dataDxfId="47" totalsRowDxfId="46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89" totalsRowCount="1">
  <autoFilter ref="A2:V88">
    <filterColumn colId="0">
      <filters>
        <filter val="ABRIL"/>
      </filters>
    </filterColumn>
  </autoFilter>
  <sortState ref="A3:V128">
    <sortCondition ref="G2:G128"/>
  </sortState>
  <tableColumns count="22">
    <tableColumn id="1" name="MES" totalsRowLabel="Total"/>
    <tableColumn id="2" name="FECHA" dataDxfId="44" totalsRowDxfId="43"/>
    <tableColumn id="3" name="CLASE DE DOC"/>
    <tableColumn id="4" name="TIPO DE DOC" dataDxfId="42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41" totalsRowDxfId="40" dataCellStyle="Moneda"/>
    <tableColumn id="13" name="VENTAS NO" dataDxfId="39" totalsRowDxfId="38" dataCellStyle="Moneda"/>
    <tableColumn id="14" name="V NO SUJETAS" dataDxfId="37" totalsRowDxfId="36" dataCellStyle="Moneda"/>
    <tableColumn id="15" name="V GRAVADAS" totalsRowFunction="sum" totalsRowDxfId="35" dataCellStyle="Moneda"/>
    <tableColumn id="16" name="EX IN CA" dataDxfId="34" totalsRowDxfId="33" dataCellStyle="Moneda"/>
    <tableColumn id="17" name="EX OUT CA" dataDxfId="32" totalsRowDxfId="31" dataCellStyle="Moneda"/>
    <tableColumn id="18" name="EX SERVICE" totalsRowFunction="sum" dataDxfId="30" totalsRowDxfId="29" dataCellStyle="Moneda"/>
    <tableColumn id="19" name="V ZONA FRAN" dataDxfId="28" totalsRowDxfId="27" dataCellStyle="Moneda"/>
    <tableColumn id="20" name="V CTA A 3ERO" dataDxfId="26" totalsRowDxfId="25" dataCellStyle="Moneda"/>
    <tableColumn id="21" name="TOTAL VENTA" totalsRowFunction="sum" dataDxfId="24" totalsRowDxfId="23" dataCellStyle="Moneda">
      <calculatedColumnFormula>+Tabla3[[#This Row],[V GRAVADAS]]</calculatedColumnFormula>
    </tableColumn>
    <tableColumn id="22" name="ANEXO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22">
  <tableColumns count="9">
    <tableColumn id="1" name="MES" totalsRowLabel="Total"/>
    <tableColumn id="2" name="NIT" dataDxfId="21"/>
    <tableColumn id="3" name="FECHA" dataDxfId="20"/>
    <tableColumn id="4" name="TIPO" dataDxfId="19"/>
    <tableColumn id="5" name="SERIE" dataDxfId="18"/>
    <tableColumn id="6" name="DOC" dataDxfId="17"/>
    <tableColumn id="7" name="MONTO" totalsRowFunction="sum" dataDxfId="16" totalsRowDxfId="15"/>
    <tableColumn id="8" name="RETENCION" totalsRowFunction="sum" dataDxfId="14" totalsRowDxfId="13"/>
    <tableColumn id="9" name="ANEXO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501</v>
      </c>
    </row>
    <row r="4" spans="2:10" x14ac:dyDescent="0.25">
      <c r="B4" s="5" t="s">
        <v>2</v>
      </c>
      <c r="D4" s="82" t="str">
        <f>+J4</f>
        <v>27/04/2023</v>
      </c>
      <c r="E4" s="26" t="s">
        <v>523</v>
      </c>
      <c r="F4" s="27" t="str">
        <f>+LEFT(E4,2)</f>
        <v>27</v>
      </c>
      <c r="G4" s="27" t="str">
        <f>+RIGHT(E4,2)</f>
        <v>04</v>
      </c>
      <c r="H4" s="28" t="s">
        <v>408</v>
      </c>
      <c r="I4" s="27" t="s">
        <v>92</v>
      </c>
      <c r="J4" s="27" t="str">
        <f>+F4&amp;I4&amp;G4&amp;I4&amp;H4</f>
        <v>27/04/2023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489</v>
      </c>
    </row>
    <row r="9" spans="2:10" x14ac:dyDescent="0.25">
      <c r="B9" s="5" t="s">
        <v>84</v>
      </c>
      <c r="D9" s="23" t="str">
        <f>IFERROR(VLOOKUP(D8,'[1]BASE DE PROVEEDORES'!$A:$B,2,0),"No Existe")</f>
        <v>IMPRESSA S.A DE C.V.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94</v>
      </c>
      <c r="D19" s="30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59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I10" sqref="I10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6" t="s">
        <v>393</v>
      </c>
      <c r="B2" s="97"/>
      <c r="C2" s="97"/>
      <c r="D2" s="98"/>
      <c r="E2" s="105"/>
      <c r="F2" s="106"/>
      <c r="G2" s="86" t="s">
        <v>368</v>
      </c>
      <c r="H2" s="86" t="s">
        <v>369</v>
      </c>
      <c r="I2" s="86" t="s">
        <v>370</v>
      </c>
      <c r="J2" s="86" t="s">
        <v>371</v>
      </c>
      <c r="K2" s="86" t="s">
        <v>372</v>
      </c>
      <c r="L2" s="88" t="s">
        <v>373</v>
      </c>
      <c r="M2" s="89"/>
    </row>
    <row r="3" spans="1:13" ht="15.75" thickBot="1" x14ac:dyDescent="0.3">
      <c r="A3" s="99"/>
      <c r="B3" s="100"/>
      <c r="C3" s="100"/>
      <c r="D3" s="101"/>
      <c r="E3" s="49"/>
      <c r="F3" s="49"/>
      <c r="G3" s="87"/>
      <c r="H3" s="87"/>
      <c r="I3" s="87"/>
      <c r="J3" s="87"/>
      <c r="K3" s="87"/>
      <c r="L3" s="90"/>
      <c r="M3" s="91"/>
    </row>
    <row r="4" spans="1:13" x14ac:dyDescent="0.25">
      <c r="A4" s="99"/>
      <c r="B4" s="100"/>
      <c r="C4" s="100"/>
      <c r="D4" s="101"/>
      <c r="E4" s="49"/>
      <c r="F4" s="49"/>
      <c r="G4" s="50">
        <f>+Tabla3[[#Totals],[V EXENTA]]</f>
        <v>0</v>
      </c>
      <c r="H4" s="50">
        <f>+Tabla2[[#Totals],[V. GRAVADA]]</f>
        <v>0</v>
      </c>
      <c r="I4" s="50">
        <f>+Tabla3[[#Totals],[V GRAVADAS]]</f>
        <v>388.7</v>
      </c>
      <c r="J4" s="50">
        <f>+Tabla3[[#Totals],[EX SERVICE]]</f>
        <v>0</v>
      </c>
      <c r="K4" s="51"/>
      <c r="L4" s="52"/>
      <c r="M4" s="53"/>
    </row>
    <row r="5" spans="1:13" x14ac:dyDescent="0.25">
      <c r="A5" s="99"/>
      <c r="B5" s="100"/>
      <c r="C5" s="100"/>
      <c r="D5" s="101"/>
      <c r="E5" s="49"/>
      <c r="F5" s="49"/>
      <c r="G5" s="50"/>
      <c r="H5" s="50"/>
      <c r="I5" s="54">
        <f>+I4/1.13</f>
        <v>343.98230088495575</v>
      </c>
      <c r="J5" s="50"/>
      <c r="K5" s="51"/>
      <c r="L5" s="52"/>
      <c r="M5" s="53"/>
    </row>
    <row r="6" spans="1:13" x14ac:dyDescent="0.25">
      <c r="A6" s="99"/>
      <c r="B6" s="100"/>
      <c r="C6" s="100"/>
      <c r="D6" s="101"/>
      <c r="E6" s="49"/>
      <c r="F6" s="49"/>
      <c r="G6" s="50"/>
      <c r="H6" s="50"/>
      <c r="I6" s="50"/>
      <c r="J6" s="50"/>
      <c r="K6" s="51"/>
      <c r="L6" s="52"/>
      <c r="M6" s="53"/>
    </row>
    <row r="7" spans="1:13" ht="15.75" thickBot="1" x14ac:dyDescent="0.3">
      <c r="A7" s="99"/>
      <c r="B7" s="100"/>
      <c r="C7" s="100"/>
      <c r="D7" s="101"/>
      <c r="E7" s="49"/>
      <c r="F7" s="49"/>
      <c r="G7" s="50"/>
      <c r="H7" s="50"/>
      <c r="I7" s="50"/>
      <c r="J7" s="50"/>
      <c r="K7" s="51"/>
      <c r="L7" s="52"/>
      <c r="M7" s="53"/>
    </row>
    <row r="8" spans="1:13" ht="15.75" thickBot="1" x14ac:dyDescent="0.3">
      <c r="A8" s="99"/>
      <c r="B8" s="100"/>
      <c r="C8" s="100"/>
      <c r="D8" s="101"/>
      <c r="E8" s="49"/>
      <c r="F8" s="49"/>
      <c r="G8" s="50"/>
      <c r="H8" s="50"/>
      <c r="I8" s="54">
        <f>+I7/1.13</f>
        <v>0</v>
      </c>
      <c r="J8" s="50"/>
      <c r="K8" s="51"/>
      <c r="L8" s="55" t="s">
        <v>374</v>
      </c>
      <c r="M8" s="53"/>
    </row>
    <row r="9" spans="1:13" ht="15.75" thickBot="1" x14ac:dyDescent="0.3">
      <c r="A9" s="99"/>
      <c r="B9" s="100"/>
      <c r="C9" s="100"/>
      <c r="D9" s="101"/>
      <c r="E9" s="49"/>
      <c r="F9" s="49"/>
      <c r="G9" s="56">
        <f>SUM(G4:G8)</f>
        <v>0</v>
      </c>
      <c r="H9" s="56">
        <f>+H4+H7</f>
        <v>0</v>
      </c>
      <c r="I9" s="56">
        <f>+I8+I5</f>
        <v>343.98230088495575</v>
      </c>
      <c r="J9" s="56">
        <f>+J4</f>
        <v>0</v>
      </c>
      <c r="K9" s="56">
        <f>SUM(G9:J9)</f>
        <v>343.98230088495575</v>
      </c>
      <c r="L9" s="57">
        <f>+K9*0.0175</f>
        <v>6.0196902654867266</v>
      </c>
      <c r="M9" s="53"/>
    </row>
    <row r="10" spans="1:13" x14ac:dyDescent="0.25">
      <c r="A10" s="99"/>
      <c r="B10" s="100"/>
      <c r="C10" s="100"/>
      <c r="D10" s="101"/>
      <c r="E10" s="49"/>
      <c r="F10" s="49"/>
      <c r="G10" s="58"/>
      <c r="H10" s="58"/>
      <c r="I10" s="58"/>
      <c r="J10" s="58"/>
      <c r="K10" s="58"/>
      <c r="L10" s="92"/>
      <c r="M10" s="94">
        <f>+L9+L10</f>
        <v>6.0196902654867266</v>
      </c>
    </row>
    <row r="11" spans="1:13" ht="15.75" thickBot="1" x14ac:dyDescent="0.3">
      <c r="A11" s="99"/>
      <c r="B11" s="100"/>
      <c r="C11" s="100"/>
      <c r="D11" s="101"/>
      <c r="E11" s="49"/>
      <c r="F11" s="49"/>
      <c r="G11" s="58"/>
      <c r="H11" s="58"/>
      <c r="I11" s="58"/>
      <c r="J11" s="58"/>
      <c r="K11" s="58" t="s">
        <v>375</v>
      </c>
      <c r="L11" s="93"/>
      <c r="M11" s="95"/>
    </row>
    <row r="12" spans="1:13" ht="15.75" thickBot="1" x14ac:dyDescent="0.3">
      <c r="A12" s="99"/>
      <c r="B12" s="100"/>
      <c r="C12" s="100"/>
      <c r="D12" s="101"/>
      <c r="E12" s="49"/>
      <c r="F12" s="49"/>
      <c r="G12" s="58"/>
      <c r="H12" s="58"/>
      <c r="I12" s="58"/>
      <c r="J12" s="58"/>
      <c r="K12" s="58"/>
      <c r="L12" s="59"/>
      <c r="M12" s="53"/>
    </row>
    <row r="13" spans="1:13" ht="15.75" thickBot="1" x14ac:dyDescent="0.3">
      <c r="A13" s="99"/>
      <c r="B13" s="100"/>
      <c r="C13" s="100"/>
      <c r="D13" s="101"/>
      <c r="E13" s="60"/>
      <c r="F13" s="61" t="s">
        <v>376</v>
      </c>
      <c r="G13" s="56" t="s">
        <v>377</v>
      </c>
      <c r="H13" s="62"/>
      <c r="I13" s="63" t="s">
        <v>378</v>
      </c>
      <c r="J13" s="58"/>
      <c r="K13" s="58">
        <f>+K9+G9</f>
        <v>343.98230088495575</v>
      </c>
      <c r="L13" s="59"/>
      <c r="M13" s="53"/>
    </row>
    <row r="14" spans="1:13" x14ac:dyDescent="0.25">
      <c r="A14" s="99"/>
      <c r="B14" s="100"/>
      <c r="C14" s="100"/>
      <c r="D14" s="101"/>
      <c r="E14" s="49" t="s">
        <v>379</v>
      </c>
      <c r="F14" s="50">
        <f>+Tabla1[[#Totals],[C. GRAVADA]]</f>
        <v>35.18</v>
      </c>
      <c r="G14" s="50">
        <f>+Tabla1[[#Totals],[C. EXENTAS]]</f>
        <v>2.09</v>
      </c>
      <c r="H14" s="51" t="s">
        <v>379</v>
      </c>
      <c r="I14" s="64">
        <f>+H9+I9</f>
        <v>343.98230088495575</v>
      </c>
      <c r="J14" s="58"/>
      <c r="K14" s="58">
        <f>+K13/K9</f>
        <v>1</v>
      </c>
      <c r="L14" s="59">
        <f>+K14*F15-F15</f>
        <v>0</v>
      </c>
      <c r="M14" s="53"/>
    </row>
    <row r="15" spans="1:13" x14ac:dyDescent="0.25">
      <c r="A15" s="99"/>
      <c r="B15" s="100"/>
      <c r="C15" s="100"/>
      <c r="D15" s="101"/>
      <c r="E15" s="49" t="s">
        <v>380</v>
      </c>
      <c r="F15" s="50">
        <f>+F14*0.13</f>
        <v>4.5734000000000004</v>
      </c>
      <c r="G15" s="50"/>
      <c r="H15" s="51" t="s">
        <v>380</v>
      </c>
      <c r="I15" s="64">
        <f>+I14*0.13</f>
        <v>44.717699115044248</v>
      </c>
      <c r="J15" s="58"/>
      <c r="K15" s="58"/>
      <c r="L15" s="59"/>
      <c r="M15" s="53"/>
    </row>
    <row r="16" spans="1:13" ht="15.75" thickBot="1" x14ac:dyDescent="0.3">
      <c r="A16" s="99"/>
      <c r="B16" s="100"/>
      <c r="C16" s="100"/>
      <c r="D16" s="101"/>
      <c r="E16" s="49"/>
      <c r="F16" s="50"/>
      <c r="G16" s="50"/>
      <c r="H16" s="51"/>
      <c r="I16" s="64"/>
      <c r="J16" s="58"/>
      <c r="K16" s="58"/>
      <c r="L16" s="65">
        <f>+L9+L10+J18</f>
        <v>46.163989380530978</v>
      </c>
      <c r="M16" s="53"/>
    </row>
    <row r="17" spans="1:13" ht="15.75" thickTop="1" x14ac:dyDescent="0.25">
      <c r="A17" s="99"/>
      <c r="B17" s="100"/>
      <c r="C17" s="100"/>
      <c r="D17" s="101"/>
      <c r="E17" s="49"/>
      <c r="F17" s="66"/>
      <c r="G17" s="67" t="s">
        <v>381</v>
      </c>
      <c r="H17" s="51"/>
      <c r="I17" s="68" t="s">
        <v>382</v>
      </c>
      <c r="J17" s="58"/>
      <c r="K17" s="58"/>
      <c r="L17" s="59"/>
      <c r="M17" s="53"/>
    </row>
    <row r="18" spans="1:13" ht="15.75" thickBot="1" x14ac:dyDescent="0.3">
      <c r="A18" s="99"/>
      <c r="B18" s="100"/>
      <c r="C18" s="100"/>
      <c r="D18" s="101"/>
      <c r="E18" s="49"/>
      <c r="F18" s="69">
        <f>+F15+F16</f>
        <v>4.5734000000000004</v>
      </c>
      <c r="G18" s="70">
        <f>+L14</f>
        <v>0</v>
      </c>
      <c r="H18" s="71">
        <f>+I15-G19</f>
        <v>40.144299115044248</v>
      </c>
      <c r="I18" s="72">
        <f>+Tabla4[[#Totals],[RETENCION]]</f>
        <v>0</v>
      </c>
      <c r="J18" s="73">
        <f>+H18-I18</f>
        <v>40.144299115044248</v>
      </c>
      <c r="K18" s="58"/>
      <c r="L18" s="59"/>
      <c r="M18" s="53"/>
    </row>
    <row r="19" spans="1:13" ht="15.75" thickBot="1" x14ac:dyDescent="0.3">
      <c r="A19" s="99"/>
      <c r="B19" s="100"/>
      <c r="C19" s="100"/>
      <c r="D19" s="101"/>
      <c r="E19" s="49"/>
      <c r="F19" s="49"/>
      <c r="G19" s="74">
        <f>+F18-G18</f>
        <v>4.5734000000000004</v>
      </c>
      <c r="H19" s="58"/>
      <c r="I19" s="58"/>
      <c r="J19" s="58"/>
      <c r="K19" s="58"/>
      <c r="L19" s="59"/>
      <c r="M19" s="53"/>
    </row>
    <row r="20" spans="1:13" ht="15.75" thickBot="1" x14ac:dyDescent="0.3">
      <c r="A20" s="102"/>
      <c r="B20" s="103"/>
      <c r="C20" s="103"/>
      <c r="D20" s="104"/>
      <c r="E20" s="75"/>
      <c r="F20" s="75"/>
      <c r="G20" s="76"/>
      <c r="H20" s="76"/>
      <c r="I20" s="76"/>
      <c r="J20" s="76"/>
      <c r="K20" s="76"/>
      <c r="L20" s="77"/>
      <c r="M20" s="78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1" priority="2" operator="containsText" text="DATO">
      <formula>NOT(ISERROR(SEARCH("DATO",L2)))</formula>
    </cfRule>
  </conditionalFormatting>
  <conditionalFormatting sqref="L13:L14">
    <cfRule type="containsText" dxfId="1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31"/>
  <sheetViews>
    <sheetView tabSelected="1" workbookViewId="0">
      <pane ySplit="3" topLeftCell="A4" activePane="bottomLeft" state="frozen"/>
      <selection pane="bottomLeft" activeCell="B4" sqref="B4:R6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4" t="s">
        <v>367</v>
      </c>
      <c r="G1" s="31"/>
      <c r="H1" s="48"/>
      <c r="I1" s="48"/>
    </row>
    <row r="2" spans="1:18" x14ac:dyDescent="0.25">
      <c r="F2" s="31"/>
      <c r="G2" s="31"/>
      <c r="H2" s="48"/>
      <c r="I2" s="48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84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94</v>
      </c>
      <c r="R3" t="s">
        <v>16</v>
      </c>
    </row>
    <row r="4" spans="1:18" x14ac:dyDescent="0.25">
      <c r="A4" t="s">
        <v>501</v>
      </c>
      <c r="B4" t="s">
        <v>520</v>
      </c>
      <c r="C4" t="s">
        <v>1</v>
      </c>
      <c r="D4" t="s">
        <v>0</v>
      </c>
      <c r="E4">
        <v>884222</v>
      </c>
      <c r="F4" t="s">
        <v>489</v>
      </c>
      <c r="G4" t="s">
        <v>490</v>
      </c>
      <c r="H4" s="3">
        <v>0</v>
      </c>
      <c r="I4" s="3">
        <v>0</v>
      </c>
      <c r="J4" s="3">
        <v>0</v>
      </c>
      <c r="K4" s="3">
        <v>10.48</v>
      </c>
      <c r="L4" s="3">
        <v>0</v>
      </c>
      <c r="M4" s="3">
        <v>0</v>
      </c>
      <c r="N4" s="3">
        <v>0</v>
      </c>
      <c r="O4" s="3">
        <v>1.3624000000000001</v>
      </c>
      <c r="P4" s="3">
        <v>11.842400000000001</v>
      </c>
      <c r="R4">
        <v>3</v>
      </c>
    </row>
    <row r="5" spans="1:18" x14ac:dyDescent="0.25">
      <c r="A5" t="s">
        <v>501</v>
      </c>
      <c r="B5" t="s">
        <v>509</v>
      </c>
      <c r="C5" t="s">
        <v>1</v>
      </c>
      <c r="D5" t="s">
        <v>0</v>
      </c>
      <c r="E5">
        <v>10440</v>
      </c>
      <c r="F5" t="s">
        <v>389</v>
      </c>
      <c r="G5" t="s">
        <v>390</v>
      </c>
      <c r="H5" s="3">
        <v>0.7</v>
      </c>
      <c r="I5" s="3">
        <v>0</v>
      </c>
      <c r="J5" s="3">
        <v>0</v>
      </c>
      <c r="K5" s="3">
        <v>8.23</v>
      </c>
      <c r="L5" s="3">
        <v>0</v>
      </c>
      <c r="M5" s="3">
        <v>0</v>
      </c>
      <c r="N5" s="3">
        <v>0</v>
      </c>
      <c r="O5" s="3">
        <v>1.0699000000000001</v>
      </c>
      <c r="P5" s="3">
        <v>9.9999000000000002</v>
      </c>
      <c r="R5">
        <v>3</v>
      </c>
    </row>
    <row r="6" spans="1:18" x14ac:dyDescent="0.25">
      <c r="A6" t="s">
        <v>501</v>
      </c>
      <c r="B6" t="s">
        <v>503</v>
      </c>
      <c r="C6" t="s">
        <v>1</v>
      </c>
      <c r="D6" t="s">
        <v>0</v>
      </c>
      <c r="E6">
        <v>8123</v>
      </c>
      <c r="F6" t="s">
        <v>389</v>
      </c>
      <c r="G6" t="s">
        <v>390</v>
      </c>
      <c r="H6" s="3">
        <v>1.3900000000000001</v>
      </c>
      <c r="I6" s="3">
        <v>0</v>
      </c>
      <c r="J6" s="3">
        <v>0</v>
      </c>
      <c r="K6" s="3">
        <v>16.47</v>
      </c>
      <c r="L6" s="3">
        <v>0</v>
      </c>
      <c r="M6" s="3">
        <v>0</v>
      </c>
      <c r="N6" s="3">
        <v>0</v>
      </c>
      <c r="O6" s="3">
        <v>2.1410999999999998</v>
      </c>
      <c r="P6" s="3">
        <v>20.001100000000001</v>
      </c>
      <c r="R6">
        <v>3</v>
      </c>
    </row>
    <row r="7" spans="1:18" hidden="1" x14ac:dyDescent="0.25">
      <c r="A7" t="s">
        <v>394</v>
      </c>
      <c r="B7" t="s">
        <v>474</v>
      </c>
      <c r="C7" t="s">
        <v>1</v>
      </c>
      <c r="D7" t="s">
        <v>0</v>
      </c>
      <c r="E7">
        <v>10398</v>
      </c>
      <c r="F7" t="s">
        <v>493</v>
      </c>
      <c r="G7" t="s">
        <v>494</v>
      </c>
      <c r="H7" s="3">
        <v>0</v>
      </c>
      <c r="I7" s="3">
        <v>0</v>
      </c>
      <c r="J7" s="3">
        <v>0</v>
      </c>
      <c r="K7" s="3">
        <v>4.25</v>
      </c>
      <c r="L7" s="3">
        <v>0</v>
      </c>
      <c r="M7" s="3">
        <v>0</v>
      </c>
      <c r="N7" s="3">
        <v>0</v>
      </c>
      <c r="O7" s="3">
        <v>0.55249999999999999</v>
      </c>
      <c r="P7" s="3">
        <v>4.8025000000000002</v>
      </c>
      <c r="R7">
        <v>3</v>
      </c>
    </row>
    <row r="8" spans="1:18" hidden="1" x14ac:dyDescent="0.25">
      <c r="A8" t="s">
        <v>394</v>
      </c>
      <c r="B8" t="s">
        <v>492</v>
      </c>
      <c r="C8" t="s">
        <v>1</v>
      </c>
      <c r="D8" t="s">
        <v>0</v>
      </c>
      <c r="E8">
        <v>2925</v>
      </c>
      <c r="F8" t="s">
        <v>389</v>
      </c>
      <c r="G8" t="s">
        <v>390</v>
      </c>
      <c r="H8" s="3">
        <v>1.06</v>
      </c>
      <c r="I8" s="3">
        <v>0</v>
      </c>
      <c r="J8" s="3">
        <v>0</v>
      </c>
      <c r="K8" s="3">
        <v>12.34</v>
      </c>
      <c r="L8" s="3">
        <v>0</v>
      </c>
      <c r="M8" s="3">
        <v>0</v>
      </c>
      <c r="N8" s="3">
        <v>0</v>
      </c>
      <c r="O8" s="3">
        <v>1.6042000000000001</v>
      </c>
      <c r="P8" s="3">
        <v>15.004200000000001</v>
      </c>
      <c r="R8">
        <v>3</v>
      </c>
    </row>
    <row r="9" spans="1:18" hidden="1" x14ac:dyDescent="0.25">
      <c r="A9" t="s">
        <v>394</v>
      </c>
      <c r="B9" t="s">
        <v>472</v>
      </c>
      <c r="C9" t="s">
        <v>1</v>
      </c>
      <c r="D9" t="s">
        <v>0</v>
      </c>
      <c r="E9">
        <v>2230</v>
      </c>
      <c r="F9" t="s">
        <v>389</v>
      </c>
      <c r="G9" t="s">
        <v>390</v>
      </c>
      <c r="H9" s="3">
        <v>2.08</v>
      </c>
      <c r="I9" s="3">
        <v>0</v>
      </c>
      <c r="J9" s="3">
        <v>0</v>
      </c>
      <c r="K9" s="3">
        <v>24.71</v>
      </c>
      <c r="L9" s="3">
        <v>0</v>
      </c>
      <c r="M9" s="3">
        <v>0</v>
      </c>
      <c r="N9" s="3">
        <v>0</v>
      </c>
      <c r="O9" s="3">
        <v>3.2123000000000004</v>
      </c>
      <c r="P9" s="3">
        <v>30.002299999999998</v>
      </c>
      <c r="R9">
        <v>3</v>
      </c>
    </row>
    <row r="10" spans="1:18" hidden="1" x14ac:dyDescent="0.25">
      <c r="A10" t="s">
        <v>394</v>
      </c>
      <c r="B10" t="s">
        <v>491</v>
      </c>
      <c r="C10" t="s">
        <v>1</v>
      </c>
      <c r="D10" t="s">
        <v>0</v>
      </c>
      <c r="E10">
        <v>6249</v>
      </c>
      <c r="F10" t="s">
        <v>389</v>
      </c>
      <c r="G10" t="s">
        <v>390</v>
      </c>
      <c r="H10" s="3">
        <v>0.69000000000000006</v>
      </c>
      <c r="I10" s="3">
        <v>0</v>
      </c>
      <c r="J10" s="3">
        <v>0</v>
      </c>
      <c r="K10" s="3">
        <v>8.23</v>
      </c>
      <c r="L10" s="3">
        <v>0</v>
      </c>
      <c r="M10" s="3">
        <v>0</v>
      </c>
      <c r="N10" s="3">
        <v>0</v>
      </c>
      <c r="O10" s="3">
        <v>1.0699000000000001</v>
      </c>
      <c r="P10" s="3">
        <v>9.9899000000000004</v>
      </c>
      <c r="R10">
        <v>3</v>
      </c>
    </row>
    <row r="11" spans="1:18" hidden="1" x14ac:dyDescent="0.25">
      <c r="A11" t="s">
        <v>394</v>
      </c>
      <c r="B11" t="s">
        <v>487</v>
      </c>
      <c r="C11" t="s">
        <v>1</v>
      </c>
      <c r="D11" t="s">
        <v>0</v>
      </c>
      <c r="E11">
        <v>426490</v>
      </c>
      <c r="F11" t="s">
        <v>489</v>
      </c>
      <c r="G11" t="s">
        <v>490</v>
      </c>
      <c r="H11" s="3">
        <v>0</v>
      </c>
      <c r="I11" s="3">
        <v>0</v>
      </c>
      <c r="J11" s="3">
        <v>0</v>
      </c>
      <c r="K11" s="3">
        <v>10.48</v>
      </c>
      <c r="L11" s="3">
        <v>0</v>
      </c>
      <c r="M11" s="3">
        <v>0</v>
      </c>
      <c r="N11" s="3">
        <v>0</v>
      </c>
      <c r="O11" s="3">
        <v>1.3624000000000001</v>
      </c>
      <c r="P11" s="3">
        <v>11.842400000000001</v>
      </c>
      <c r="R11">
        <v>3</v>
      </c>
    </row>
    <row r="12" spans="1:18" hidden="1" x14ac:dyDescent="0.25">
      <c r="A12" t="s">
        <v>394</v>
      </c>
      <c r="B12" t="s">
        <v>488</v>
      </c>
      <c r="C12" t="s">
        <v>1</v>
      </c>
      <c r="D12" t="s">
        <v>0</v>
      </c>
      <c r="E12">
        <v>7405</v>
      </c>
      <c r="F12" t="s">
        <v>389</v>
      </c>
      <c r="G12" t="s">
        <v>390</v>
      </c>
      <c r="H12" s="3">
        <v>1.04</v>
      </c>
      <c r="I12" s="3">
        <v>0</v>
      </c>
      <c r="J12" s="3">
        <v>0</v>
      </c>
      <c r="K12" s="3">
        <v>12.35</v>
      </c>
      <c r="L12" s="3">
        <v>0</v>
      </c>
      <c r="M12" s="3">
        <v>0</v>
      </c>
      <c r="N12" s="3">
        <v>0</v>
      </c>
      <c r="O12" s="3">
        <v>1.6054999999999999</v>
      </c>
      <c r="P12" s="3">
        <v>14.9955</v>
      </c>
      <c r="R12">
        <v>3</v>
      </c>
    </row>
    <row r="13" spans="1:18" hidden="1" x14ac:dyDescent="0.25">
      <c r="A13" t="s">
        <v>394</v>
      </c>
      <c r="B13" t="s">
        <v>476</v>
      </c>
      <c r="C13" t="s">
        <v>1</v>
      </c>
      <c r="D13" t="s">
        <v>0</v>
      </c>
      <c r="E13">
        <v>3963</v>
      </c>
      <c r="F13" t="s">
        <v>389</v>
      </c>
      <c r="G13" t="s">
        <v>390</v>
      </c>
      <c r="H13" s="3">
        <v>1.76</v>
      </c>
      <c r="I13" s="3">
        <v>0</v>
      </c>
      <c r="J13" s="3">
        <v>0</v>
      </c>
      <c r="K13" s="3">
        <v>20.57</v>
      </c>
      <c r="L13" s="3">
        <v>0</v>
      </c>
      <c r="M13" s="3">
        <v>0</v>
      </c>
      <c r="N13" s="3">
        <v>0</v>
      </c>
      <c r="O13" s="3">
        <v>2.6741000000000001</v>
      </c>
      <c r="P13" s="3">
        <v>25.004100000000001</v>
      </c>
      <c r="R13">
        <v>3</v>
      </c>
    </row>
    <row r="14" spans="1:18" hidden="1" x14ac:dyDescent="0.25">
      <c r="A14" t="s">
        <v>394</v>
      </c>
      <c r="B14" t="s">
        <v>474</v>
      </c>
      <c r="C14" t="s">
        <v>1</v>
      </c>
      <c r="D14" t="s">
        <v>0</v>
      </c>
      <c r="E14">
        <v>3316</v>
      </c>
      <c r="F14" t="s">
        <v>389</v>
      </c>
      <c r="G14" t="s">
        <v>390</v>
      </c>
      <c r="H14" s="3">
        <v>1.75</v>
      </c>
      <c r="I14" s="3">
        <v>0</v>
      </c>
      <c r="J14" s="3">
        <v>0</v>
      </c>
      <c r="K14" s="3">
        <v>20.57</v>
      </c>
      <c r="L14" s="3">
        <v>0</v>
      </c>
      <c r="M14" s="3">
        <v>0</v>
      </c>
      <c r="N14" s="3">
        <v>0</v>
      </c>
      <c r="O14" s="3">
        <v>2.6741000000000001</v>
      </c>
      <c r="P14" s="3">
        <v>24.9941</v>
      </c>
      <c r="R14">
        <v>3</v>
      </c>
    </row>
    <row r="15" spans="1:18" hidden="1" x14ac:dyDescent="0.25">
      <c r="A15" t="s">
        <v>453</v>
      </c>
      <c r="B15" t="s">
        <v>435</v>
      </c>
      <c r="C15" t="s">
        <v>1</v>
      </c>
      <c r="D15" t="s">
        <v>0</v>
      </c>
      <c r="E15">
        <v>2658</v>
      </c>
      <c r="F15" t="s">
        <v>461</v>
      </c>
      <c r="G15" t="s">
        <v>462</v>
      </c>
      <c r="H15" s="3">
        <v>0</v>
      </c>
      <c r="I15" s="3">
        <v>0</v>
      </c>
      <c r="J15" s="3">
        <v>0</v>
      </c>
      <c r="K15" s="3">
        <v>34</v>
      </c>
      <c r="L15" s="3">
        <v>0</v>
      </c>
      <c r="M15" s="3">
        <v>0</v>
      </c>
      <c r="N15" s="3">
        <v>0</v>
      </c>
      <c r="O15" s="3">
        <v>4.42</v>
      </c>
      <c r="P15" s="3">
        <v>38.42</v>
      </c>
      <c r="R15">
        <v>3</v>
      </c>
    </row>
    <row r="16" spans="1:18" hidden="1" x14ac:dyDescent="0.25">
      <c r="A16" t="s">
        <v>453</v>
      </c>
      <c r="B16" t="s">
        <v>459</v>
      </c>
      <c r="C16" t="s">
        <v>1</v>
      </c>
      <c r="D16" t="s">
        <v>0</v>
      </c>
      <c r="E16">
        <v>1469</v>
      </c>
      <c r="F16" t="s">
        <v>458</v>
      </c>
      <c r="G16" t="s">
        <v>460</v>
      </c>
      <c r="H16" s="3">
        <v>0</v>
      </c>
      <c r="I16" s="3">
        <v>0</v>
      </c>
      <c r="J16" s="3">
        <v>0</v>
      </c>
      <c r="K16" s="3">
        <v>17.7</v>
      </c>
      <c r="L16" s="3">
        <v>0</v>
      </c>
      <c r="M16" s="3">
        <v>0</v>
      </c>
      <c r="N16" s="3">
        <v>0</v>
      </c>
      <c r="O16" s="3">
        <v>2.3010000000000002</v>
      </c>
      <c r="P16" s="3">
        <v>20.000999999999998</v>
      </c>
      <c r="R16">
        <v>3</v>
      </c>
    </row>
    <row r="17" spans="1:18" hidden="1" x14ac:dyDescent="0.25">
      <c r="A17" t="s">
        <v>453</v>
      </c>
      <c r="B17" t="s">
        <v>447</v>
      </c>
      <c r="C17" t="s">
        <v>1</v>
      </c>
      <c r="D17" t="s">
        <v>0</v>
      </c>
      <c r="E17">
        <v>11893</v>
      </c>
      <c r="F17" t="s">
        <v>456</v>
      </c>
      <c r="G17" t="s">
        <v>457</v>
      </c>
      <c r="H17" s="3">
        <v>0</v>
      </c>
      <c r="I17" s="3">
        <v>0</v>
      </c>
      <c r="J17" s="3">
        <v>0</v>
      </c>
      <c r="K17" s="3">
        <v>77.430000000000007</v>
      </c>
      <c r="L17" s="3">
        <v>0</v>
      </c>
      <c r="M17" s="3">
        <v>0</v>
      </c>
      <c r="N17" s="3">
        <v>0</v>
      </c>
      <c r="O17" s="3">
        <v>10.065900000000001</v>
      </c>
      <c r="P17" s="3">
        <v>87.495900000000006</v>
      </c>
      <c r="R17">
        <v>3</v>
      </c>
    </row>
    <row r="18" spans="1:18" hidden="1" x14ac:dyDescent="0.25">
      <c r="A18" t="s">
        <v>453</v>
      </c>
      <c r="B18" t="s">
        <v>435</v>
      </c>
      <c r="C18" t="s">
        <v>1</v>
      </c>
      <c r="D18" t="s">
        <v>0</v>
      </c>
      <c r="E18">
        <v>509810</v>
      </c>
      <c r="F18" t="s">
        <v>395</v>
      </c>
      <c r="G18" t="s">
        <v>396</v>
      </c>
      <c r="H18" s="3">
        <v>0</v>
      </c>
      <c r="I18" s="3">
        <v>0</v>
      </c>
      <c r="J18" s="3">
        <v>0</v>
      </c>
      <c r="K18" s="3">
        <v>4.47</v>
      </c>
      <c r="L18" s="3">
        <v>0</v>
      </c>
      <c r="M18" s="3">
        <v>0</v>
      </c>
      <c r="N18" s="3">
        <v>0</v>
      </c>
      <c r="O18" s="3">
        <v>0.58109999999999995</v>
      </c>
      <c r="P18" s="3">
        <v>5.0510999999999999</v>
      </c>
      <c r="R18">
        <v>3</v>
      </c>
    </row>
    <row r="19" spans="1:18" hidden="1" x14ac:dyDescent="0.25">
      <c r="A19" t="s">
        <v>453</v>
      </c>
      <c r="B19" t="s">
        <v>435</v>
      </c>
      <c r="C19" t="s">
        <v>1</v>
      </c>
      <c r="D19" t="s">
        <v>0</v>
      </c>
      <c r="E19">
        <v>47281</v>
      </c>
      <c r="F19" t="s">
        <v>389</v>
      </c>
      <c r="G19" t="s">
        <v>390</v>
      </c>
      <c r="H19" s="3">
        <v>0</v>
      </c>
      <c r="I19" s="3">
        <v>0</v>
      </c>
      <c r="J19" s="3">
        <v>0</v>
      </c>
      <c r="K19" s="3">
        <v>86.95</v>
      </c>
      <c r="L19" s="3">
        <v>0</v>
      </c>
      <c r="M19" s="3">
        <v>0</v>
      </c>
      <c r="N19" s="3">
        <v>0</v>
      </c>
      <c r="O19" s="3">
        <v>11.303500000000001</v>
      </c>
      <c r="P19" s="3">
        <v>98.253500000000003</v>
      </c>
      <c r="R19">
        <v>3</v>
      </c>
    </row>
    <row r="20" spans="1:18" hidden="1" x14ac:dyDescent="0.25">
      <c r="A20" t="s">
        <v>453</v>
      </c>
      <c r="B20" t="s">
        <v>455</v>
      </c>
      <c r="C20" t="s">
        <v>1</v>
      </c>
      <c r="D20" t="s">
        <v>0</v>
      </c>
      <c r="E20">
        <v>68951</v>
      </c>
      <c r="F20" t="s">
        <v>389</v>
      </c>
      <c r="G20" t="s">
        <v>390</v>
      </c>
      <c r="H20" s="3">
        <v>1.3800000000000001</v>
      </c>
      <c r="I20" s="3">
        <v>0</v>
      </c>
      <c r="J20" s="3">
        <v>0</v>
      </c>
      <c r="K20" s="3">
        <v>16.48</v>
      </c>
      <c r="L20" s="3">
        <v>0</v>
      </c>
      <c r="M20" s="3">
        <v>0</v>
      </c>
      <c r="N20" s="3">
        <v>0</v>
      </c>
      <c r="O20" s="3">
        <v>2.1424000000000003</v>
      </c>
      <c r="P20" s="3">
        <v>20.002400000000002</v>
      </c>
      <c r="R20">
        <v>3</v>
      </c>
    </row>
    <row r="21" spans="1:18" hidden="1" x14ac:dyDescent="0.25">
      <c r="A21" t="s">
        <v>453</v>
      </c>
      <c r="B21" t="s">
        <v>448</v>
      </c>
      <c r="C21" t="s">
        <v>1</v>
      </c>
      <c r="D21" t="s">
        <v>0</v>
      </c>
      <c r="E21">
        <v>68283</v>
      </c>
      <c r="F21" t="s">
        <v>389</v>
      </c>
      <c r="G21" t="s">
        <v>390</v>
      </c>
      <c r="H21" s="3">
        <v>0.69000000000000006</v>
      </c>
      <c r="I21" s="3">
        <v>0</v>
      </c>
      <c r="J21" s="3">
        <v>0</v>
      </c>
      <c r="K21" s="3">
        <v>8.24</v>
      </c>
      <c r="L21" s="3">
        <v>0</v>
      </c>
      <c r="M21" s="3">
        <v>0</v>
      </c>
      <c r="N21" s="3">
        <v>0</v>
      </c>
      <c r="O21" s="3">
        <v>1.0712000000000002</v>
      </c>
      <c r="P21" s="3">
        <v>10.001200000000001</v>
      </c>
      <c r="R21">
        <v>3</v>
      </c>
    </row>
    <row r="22" spans="1:18" hidden="1" x14ac:dyDescent="0.25">
      <c r="A22" t="s">
        <v>453</v>
      </c>
      <c r="B22" t="s">
        <v>444</v>
      </c>
      <c r="C22" t="s">
        <v>1</v>
      </c>
      <c r="D22" t="s">
        <v>0</v>
      </c>
      <c r="E22">
        <v>66735</v>
      </c>
      <c r="F22" t="s">
        <v>389</v>
      </c>
      <c r="G22" t="s">
        <v>390</v>
      </c>
      <c r="H22" s="3">
        <v>1.37</v>
      </c>
      <c r="I22" s="3">
        <v>0</v>
      </c>
      <c r="J22" s="3">
        <v>0</v>
      </c>
      <c r="K22" s="3">
        <v>16.489999999999998</v>
      </c>
      <c r="L22" s="3">
        <v>0</v>
      </c>
      <c r="M22" s="3">
        <v>0</v>
      </c>
      <c r="N22" s="3">
        <v>0</v>
      </c>
      <c r="O22" s="3">
        <v>2.1436999999999999</v>
      </c>
      <c r="P22" s="3">
        <v>20.003699999999998</v>
      </c>
      <c r="R22">
        <v>3</v>
      </c>
    </row>
    <row r="23" spans="1:18" hidden="1" x14ac:dyDescent="0.25">
      <c r="A23" t="s">
        <v>453</v>
      </c>
      <c r="B23" t="s">
        <v>438</v>
      </c>
      <c r="C23" t="s">
        <v>1</v>
      </c>
      <c r="D23" t="s">
        <v>0</v>
      </c>
      <c r="E23">
        <v>64571</v>
      </c>
      <c r="F23" t="s">
        <v>389</v>
      </c>
      <c r="G23" t="s">
        <v>390</v>
      </c>
      <c r="H23" s="3">
        <v>1.77</v>
      </c>
      <c r="I23" s="3">
        <v>0</v>
      </c>
      <c r="J23" s="3">
        <v>0</v>
      </c>
      <c r="K23" s="3">
        <v>20.56</v>
      </c>
      <c r="L23" s="3">
        <v>0</v>
      </c>
      <c r="M23" s="3">
        <v>0</v>
      </c>
      <c r="N23" s="3">
        <v>0</v>
      </c>
      <c r="O23" s="3">
        <v>2.6728000000000001</v>
      </c>
      <c r="P23" s="3">
        <v>25.002799999999997</v>
      </c>
      <c r="R23">
        <v>3</v>
      </c>
    </row>
    <row r="24" spans="1:18" hidden="1" x14ac:dyDescent="0.25">
      <c r="A24" t="s">
        <v>453</v>
      </c>
      <c r="B24" t="s">
        <v>454</v>
      </c>
      <c r="C24" t="s">
        <v>1</v>
      </c>
      <c r="D24" t="s">
        <v>0</v>
      </c>
      <c r="E24">
        <v>67725</v>
      </c>
      <c r="F24" t="s">
        <v>389</v>
      </c>
      <c r="G24" t="s">
        <v>390</v>
      </c>
      <c r="H24" s="3">
        <v>0.69000000000000006</v>
      </c>
      <c r="I24" s="3">
        <v>0</v>
      </c>
      <c r="J24" s="3">
        <v>0</v>
      </c>
      <c r="K24" s="3">
        <v>8.24</v>
      </c>
      <c r="L24" s="3">
        <v>0</v>
      </c>
      <c r="M24" s="3">
        <v>0</v>
      </c>
      <c r="N24" s="3">
        <v>0</v>
      </c>
      <c r="O24" s="3">
        <v>1.0712000000000002</v>
      </c>
      <c r="P24" s="3">
        <v>10.001200000000001</v>
      </c>
      <c r="R24">
        <v>3</v>
      </c>
    </row>
    <row r="25" spans="1:18" hidden="1" x14ac:dyDescent="0.25">
      <c r="A25" t="s">
        <v>95</v>
      </c>
      <c r="B25" t="s">
        <v>431</v>
      </c>
      <c r="C25" t="s">
        <v>1</v>
      </c>
      <c r="D25" t="s">
        <v>0</v>
      </c>
      <c r="E25">
        <v>304765</v>
      </c>
      <c r="F25" t="s">
        <v>399</v>
      </c>
      <c r="G25" t="s">
        <v>400</v>
      </c>
      <c r="H25" s="3">
        <v>0</v>
      </c>
      <c r="I25" s="3">
        <v>0</v>
      </c>
      <c r="J25" s="3">
        <v>0</v>
      </c>
      <c r="K25" s="3">
        <v>146.88</v>
      </c>
      <c r="L25" s="3">
        <v>0</v>
      </c>
      <c r="M25" s="3">
        <v>0</v>
      </c>
      <c r="N25" s="3">
        <v>0</v>
      </c>
      <c r="O25" s="3">
        <v>19.0944</v>
      </c>
      <c r="P25" s="3">
        <v>165.9744</v>
      </c>
      <c r="R25">
        <v>3</v>
      </c>
    </row>
    <row r="26" spans="1:18" hidden="1" x14ac:dyDescent="0.25">
      <c r="A26" t="s">
        <v>95</v>
      </c>
      <c r="B26" t="s">
        <v>424</v>
      </c>
      <c r="C26" t="s">
        <v>1</v>
      </c>
      <c r="D26" t="s">
        <v>0</v>
      </c>
      <c r="E26">
        <v>61174</v>
      </c>
      <c r="F26" t="s">
        <v>389</v>
      </c>
      <c r="G26" t="s">
        <v>390</v>
      </c>
      <c r="H26" s="3">
        <v>2.2200000000000002</v>
      </c>
      <c r="I26" s="3">
        <v>0</v>
      </c>
      <c r="J26" s="3">
        <v>0</v>
      </c>
      <c r="K26" s="3">
        <v>24.58</v>
      </c>
      <c r="L26" s="3">
        <v>0</v>
      </c>
      <c r="M26" s="3">
        <v>0</v>
      </c>
      <c r="N26" s="3">
        <v>0</v>
      </c>
      <c r="O26" s="3">
        <v>3.1953999999999998</v>
      </c>
      <c r="P26" s="3">
        <v>29.995399999999997</v>
      </c>
      <c r="R26">
        <v>3</v>
      </c>
    </row>
    <row r="27" spans="1:18" hidden="1" x14ac:dyDescent="0.25">
      <c r="A27" t="s">
        <v>95</v>
      </c>
      <c r="B27" t="s">
        <v>417</v>
      </c>
      <c r="C27" t="s">
        <v>1</v>
      </c>
      <c r="D27" t="s">
        <v>0</v>
      </c>
      <c r="E27">
        <v>58977</v>
      </c>
      <c r="F27" t="s">
        <v>389</v>
      </c>
      <c r="G27" t="s">
        <v>390</v>
      </c>
      <c r="H27" s="3">
        <v>1.48</v>
      </c>
      <c r="I27" s="3">
        <v>0</v>
      </c>
      <c r="J27" s="3">
        <v>0</v>
      </c>
      <c r="K27" s="3">
        <v>16.39</v>
      </c>
      <c r="L27" s="3">
        <v>0</v>
      </c>
      <c r="M27" s="3">
        <v>0</v>
      </c>
      <c r="N27" s="3">
        <v>0</v>
      </c>
      <c r="O27" s="3">
        <v>2.1307</v>
      </c>
      <c r="P27" s="3">
        <v>20.000700000000002</v>
      </c>
      <c r="R27">
        <v>3</v>
      </c>
    </row>
    <row r="28" spans="1:18" hidden="1" x14ac:dyDescent="0.25">
      <c r="A28" t="s">
        <v>95</v>
      </c>
      <c r="B28" t="s">
        <v>415</v>
      </c>
      <c r="C28" t="s">
        <v>1</v>
      </c>
      <c r="D28" t="s">
        <v>0</v>
      </c>
      <c r="E28">
        <v>58150</v>
      </c>
      <c r="F28" t="s">
        <v>389</v>
      </c>
      <c r="G28" t="s">
        <v>390</v>
      </c>
      <c r="H28" s="3">
        <v>2.2199999999999998</v>
      </c>
      <c r="I28" s="3">
        <v>0</v>
      </c>
      <c r="J28" s="3">
        <v>0</v>
      </c>
      <c r="K28" s="3">
        <v>24.58</v>
      </c>
      <c r="L28" s="3">
        <v>0</v>
      </c>
      <c r="M28" s="3">
        <v>0</v>
      </c>
      <c r="N28" s="3">
        <v>0</v>
      </c>
      <c r="O28" s="3">
        <v>3.1953999999999998</v>
      </c>
      <c r="P28" s="3">
        <v>29.995399999999997</v>
      </c>
      <c r="R28">
        <v>3</v>
      </c>
    </row>
    <row r="29" spans="1:18" hidden="1" x14ac:dyDescent="0.25">
      <c r="A29" t="s">
        <v>95</v>
      </c>
      <c r="B29" t="s">
        <v>419</v>
      </c>
      <c r="C29" t="s">
        <v>1</v>
      </c>
      <c r="D29" t="s">
        <v>0</v>
      </c>
      <c r="E29">
        <v>59554</v>
      </c>
      <c r="F29" t="s">
        <v>389</v>
      </c>
      <c r="G29" t="s">
        <v>390</v>
      </c>
      <c r="H29" s="3">
        <v>2.27</v>
      </c>
      <c r="I29" s="3">
        <v>0</v>
      </c>
      <c r="J29" s="3">
        <v>0</v>
      </c>
      <c r="K29" s="3">
        <v>24.54</v>
      </c>
      <c r="L29" s="3">
        <v>0</v>
      </c>
      <c r="M29" s="3">
        <v>0</v>
      </c>
      <c r="N29" s="3">
        <v>0</v>
      </c>
      <c r="O29" s="3">
        <v>3.1901999999999999</v>
      </c>
      <c r="P29" s="3">
        <v>30.0002</v>
      </c>
      <c r="R29">
        <v>3</v>
      </c>
    </row>
    <row r="30" spans="1:18" hidden="1" x14ac:dyDescent="0.25">
      <c r="A30" t="s">
        <v>95</v>
      </c>
      <c r="B30" t="s">
        <v>430</v>
      </c>
      <c r="C30" t="s">
        <v>1</v>
      </c>
      <c r="D30" t="s">
        <v>0</v>
      </c>
      <c r="E30">
        <v>621493</v>
      </c>
      <c r="F30" t="s">
        <v>395</v>
      </c>
      <c r="G30" t="s">
        <v>396</v>
      </c>
      <c r="H30" s="3">
        <v>0</v>
      </c>
      <c r="I30" s="3">
        <v>0</v>
      </c>
      <c r="J30" s="3">
        <v>0</v>
      </c>
      <c r="K30" s="3">
        <v>52.17</v>
      </c>
      <c r="L30" s="3">
        <v>0</v>
      </c>
      <c r="M30" s="3">
        <v>0</v>
      </c>
      <c r="N30" s="3">
        <v>0</v>
      </c>
      <c r="O30" s="3">
        <v>6.7821000000000007</v>
      </c>
      <c r="P30" s="3">
        <v>58.952100000000002</v>
      </c>
      <c r="R30">
        <v>3</v>
      </c>
    </row>
    <row r="31" spans="1:18" x14ac:dyDescent="0.25">
      <c r="A31" t="s">
        <v>93</v>
      </c>
      <c r="H31" s="85">
        <f>SUBTOTAL(109,Tabla1[C. EXENTAS])</f>
        <v>2.09</v>
      </c>
      <c r="I31" s="85"/>
      <c r="J31" s="85"/>
      <c r="K31" s="85">
        <f>SUBTOTAL(109,Tabla1[C. GRAVADA])</f>
        <v>35.18</v>
      </c>
      <c r="L31" s="85"/>
      <c r="M31" s="85"/>
      <c r="N31" s="85"/>
      <c r="O31" s="85">
        <f>SUBTOTAL(109,Tabla1[IVA])</f>
        <v>4.5733999999999995</v>
      </c>
      <c r="P31" s="85">
        <f>SUBTOTAL(109,Tabla1[TOTAL C.])</f>
        <v>41.843400000000003</v>
      </c>
      <c r="Q31" s="84"/>
      <c r="R31">
        <f>SUBTOTAL(109,Tabla1[ANEXO 3])</f>
        <v>9</v>
      </c>
    </row>
  </sheetData>
  <dataConsolidate/>
  <conditionalFormatting sqref="E32:E1048576 E1:E30">
    <cfRule type="duplicateValues" dxfId="58" priority="1"/>
    <cfRule type="duplicateValues" dxfId="57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1"/>
    <col min="2" max="2" width="15.140625" style="31" customWidth="1"/>
    <col min="3" max="3" width="3.85546875" style="31" customWidth="1"/>
    <col min="4" max="4" width="25.85546875" style="32" customWidth="1"/>
    <col min="5" max="5" width="7.85546875" style="31" customWidth="1"/>
    <col min="6" max="16384" width="11.42578125" style="31"/>
  </cols>
  <sheetData>
    <row r="1" spans="2:4" ht="90" customHeight="1" thickBot="1" x14ac:dyDescent="0.3"/>
    <row r="2" spans="2:4" x14ac:dyDescent="0.25">
      <c r="B2" s="33" t="s">
        <v>17</v>
      </c>
      <c r="C2" s="34"/>
      <c r="D2" s="36" t="s">
        <v>95</v>
      </c>
    </row>
    <row r="3" spans="2:4" x14ac:dyDescent="0.25">
      <c r="B3" s="33" t="s">
        <v>2</v>
      </c>
      <c r="C3" s="34"/>
      <c r="D3" s="44" t="s">
        <v>97</v>
      </c>
    </row>
    <row r="4" spans="2:4" x14ac:dyDescent="0.25">
      <c r="B4" s="33" t="s">
        <v>3</v>
      </c>
      <c r="C4" s="34"/>
      <c r="D4" s="38" t="s">
        <v>1</v>
      </c>
    </row>
    <row r="5" spans="2:4" x14ac:dyDescent="0.25">
      <c r="B5" s="33" t="s">
        <v>4</v>
      </c>
      <c r="C5" s="34"/>
      <c r="D5" s="38" t="s">
        <v>0</v>
      </c>
    </row>
    <row r="6" spans="2:4" x14ac:dyDescent="0.25">
      <c r="B6" s="35" t="s">
        <v>28</v>
      </c>
      <c r="C6" s="34"/>
      <c r="D6" s="37" t="s">
        <v>98</v>
      </c>
    </row>
    <row r="7" spans="2:4" x14ac:dyDescent="0.25">
      <c r="B7" s="33" t="s">
        <v>27</v>
      </c>
      <c r="C7" s="34"/>
      <c r="D7" s="37" t="s">
        <v>99</v>
      </c>
    </row>
    <row r="8" spans="2:4" x14ac:dyDescent="0.25">
      <c r="B8" s="33" t="s">
        <v>26</v>
      </c>
      <c r="C8" s="34"/>
      <c r="D8" s="45"/>
    </row>
    <row r="9" spans="2:4" x14ac:dyDescent="0.25">
      <c r="B9" s="33" t="s">
        <v>25</v>
      </c>
      <c r="C9" s="34"/>
      <c r="D9" s="39">
        <f>+D8</f>
        <v>0</v>
      </c>
    </row>
    <row r="10" spans="2:4" x14ac:dyDescent="0.25">
      <c r="B10" s="33" t="s">
        <v>24</v>
      </c>
      <c r="C10" s="34"/>
      <c r="D10" s="46"/>
    </row>
    <row r="11" spans="2:4" x14ac:dyDescent="0.25">
      <c r="B11" s="35" t="s">
        <v>85</v>
      </c>
      <c r="C11" s="34"/>
      <c r="D11" s="40" t="str">
        <f>IFERROR(VLOOKUP(D10,'base de clientes'!A:B,2,0),"No existe")</f>
        <v>No existe</v>
      </c>
    </row>
    <row r="12" spans="2:4" x14ac:dyDescent="0.25">
      <c r="B12" s="35" t="s">
        <v>87</v>
      </c>
      <c r="C12" s="34"/>
      <c r="D12" s="41">
        <v>0</v>
      </c>
    </row>
    <row r="13" spans="2:4" x14ac:dyDescent="0.25">
      <c r="B13" s="35" t="s">
        <v>86</v>
      </c>
      <c r="C13" s="34"/>
      <c r="D13" s="41">
        <v>0</v>
      </c>
    </row>
    <row r="14" spans="2:4" x14ac:dyDescent="0.25">
      <c r="B14" s="33" t="s">
        <v>23</v>
      </c>
      <c r="C14" s="34"/>
      <c r="D14" s="47">
        <v>0</v>
      </c>
    </row>
    <row r="15" spans="2:4" x14ac:dyDescent="0.25">
      <c r="B15" s="33" t="s">
        <v>22</v>
      </c>
      <c r="C15" s="34"/>
      <c r="D15" s="41">
        <f>+D14*0.13</f>
        <v>0</v>
      </c>
    </row>
    <row r="16" spans="2:4" x14ac:dyDescent="0.25">
      <c r="B16" s="33" t="s">
        <v>21</v>
      </c>
      <c r="C16" s="34"/>
      <c r="D16" s="41">
        <v>0</v>
      </c>
    </row>
    <row r="17" spans="2:4" x14ac:dyDescent="0.25">
      <c r="B17" s="33" t="s">
        <v>20</v>
      </c>
      <c r="C17" s="34"/>
      <c r="D17" s="41">
        <v>0</v>
      </c>
    </row>
    <row r="18" spans="2:4" ht="15" customHeight="1" x14ac:dyDescent="0.25">
      <c r="B18" s="33" t="s">
        <v>88</v>
      </c>
      <c r="C18" s="34"/>
      <c r="D18" s="41">
        <f>+(D12+D13+D14+D15+D16+D17)</f>
        <v>0</v>
      </c>
    </row>
    <row r="19" spans="2:4" ht="15" customHeight="1" x14ac:dyDescent="0.25">
      <c r="B19" s="33" t="s">
        <v>94</v>
      </c>
      <c r="C19" s="34"/>
      <c r="D19" s="42" t="str">
        <f>IFERROR(VLOOKUP(D10,'base de clientes'!A:C,3,0),"ACTUALICE")</f>
        <v>ACTUALICE</v>
      </c>
    </row>
    <row r="20" spans="2:4" ht="15.75" thickBot="1" x14ac:dyDescent="0.3">
      <c r="B20" s="33" t="s">
        <v>18</v>
      </c>
      <c r="C20" s="34"/>
      <c r="D20" s="43" t="s">
        <v>1</v>
      </c>
    </row>
  </sheetData>
  <conditionalFormatting sqref="D19">
    <cfRule type="containsText" dxfId="55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4"/>
  <sheetViews>
    <sheetView showGridLines="0" topLeftCell="K1" workbookViewId="0">
      <selection activeCell="K3" sqref="A3:XFD3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85</v>
      </c>
      <c r="O2" s="3" t="s">
        <v>87</v>
      </c>
      <c r="P2" s="3" t="s">
        <v>86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88</v>
      </c>
      <c r="V2" s="3" t="s">
        <v>94</v>
      </c>
      <c r="W2" t="s">
        <v>18</v>
      </c>
    </row>
    <row r="4" spans="5:23" x14ac:dyDescent="0.25">
      <c r="E4" t="s">
        <v>93</v>
      </c>
      <c r="O4" s="2"/>
      <c r="P4" s="2"/>
      <c r="Q4" s="29">
        <f>SUBTOTAL(109,Tabla2[V. GRAVADA])</f>
        <v>0</v>
      </c>
      <c r="R4" s="29">
        <f>SUBTOTAL(109,Tabla2[D.FISCAL])</f>
        <v>0</v>
      </c>
      <c r="S4" s="2"/>
      <c r="T4" s="2"/>
      <c r="U4" s="29">
        <f>SUBTOTAL(109,Tabla2[VENTA TOTAL])</f>
        <v>0</v>
      </c>
      <c r="V4" s="2"/>
      <c r="W4">
        <f>SUBTOTAL(103,Tabla2[ANEXO])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54"/>
  <sheetViews>
    <sheetView topLeftCell="A113" workbookViewId="0">
      <selection activeCell="A124" sqref="A12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94</v>
      </c>
    </row>
    <row r="2" spans="1:8" x14ac:dyDescent="0.25">
      <c r="A2" s="1" t="s">
        <v>67</v>
      </c>
      <c r="B2" t="s">
        <v>66</v>
      </c>
      <c r="C2" s="1" t="s">
        <v>96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96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96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96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96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96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96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96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96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96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96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96</v>
      </c>
    </row>
    <row r="14" spans="1:8" x14ac:dyDescent="0.25">
      <c r="A14" s="1" t="s">
        <v>43</v>
      </c>
      <c r="B14" t="s">
        <v>42</v>
      </c>
      <c r="C14" s="1" t="s">
        <v>96</v>
      </c>
    </row>
    <row r="15" spans="1:8" x14ac:dyDescent="0.25">
      <c r="A15" s="1" t="s">
        <v>41</v>
      </c>
      <c r="B15" t="s">
        <v>40</v>
      </c>
      <c r="C15" s="1" t="s">
        <v>96</v>
      </c>
    </row>
    <row r="16" spans="1:8" x14ac:dyDescent="0.25">
      <c r="A16" s="1" t="s">
        <v>39</v>
      </c>
      <c r="B16" t="s">
        <v>38</v>
      </c>
      <c r="C16" s="1" t="s">
        <v>96</v>
      </c>
    </row>
    <row r="17" spans="1:3" x14ac:dyDescent="0.25">
      <c r="A17" s="1" t="s">
        <v>37</v>
      </c>
      <c r="B17" t="s">
        <v>36</v>
      </c>
      <c r="C17" s="1" t="s">
        <v>96</v>
      </c>
    </row>
    <row r="18" spans="1:3" x14ac:dyDescent="0.25">
      <c r="A18" s="1" t="s">
        <v>35</v>
      </c>
      <c r="B18" t="s">
        <v>34</v>
      </c>
      <c r="C18" s="1" t="s">
        <v>96</v>
      </c>
    </row>
    <row r="19" spans="1:3" x14ac:dyDescent="0.25">
      <c r="A19" s="1" t="s">
        <v>33</v>
      </c>
      <c r="B19" t="s">
        <v>32</v>
      </c>
      <c r="C19" s="1" t="s">
        <v>96</v>
      </c>
    </row>
    <row r="20" spans="1:3" x14ac:dyDescent="0.25">
      <c r="A20" s="1" t="s">
        <v>31</v>
      </c>
      <c r="B20" t="s">
        <v>30</v>
      </c>
      <c r="C20" s="1" t="s">
        <v>96</v>
      </c>
    </row>
    <row r="21" spans="1:3" x14ac:dyDescent="0.25">
      <c r="A21" s="1" t="s">
        <v>100</v>
      </c>
      <c r="B21" t="s">
        <v>101</v>
      </c>
      <c r="C21" s="1" t="s">
        <v>96</v>
      </c>
    </row>
    <row r="22" spans="1:3" x14ac:dyDescent="0.25">
      <c r="A22" s="1" t="s">
        <v>102</v>
      </c>
      <c r="B22" t="s">
        <v>103</v>
      </c>
      <c r="C22" s="1" t="s">
        <v>96</v>
      </c>
    </row>
    <row r="23" spans="1:3" x14ac:dyDescent="0.25">
      <c r="A23" s="1" t="s">
        <v>104</v>
      </c>
      <c r="B23" t="s">
        <v>105</v>
      </c>
      <c r="C23" s="1" t="s">
        <v>96</v>
      </c>
    </row>
    <row r="24" spans="1:3" x14ac:dyDescent="0.25">
      <c r="A24" s="1" t="s">
        <v>106</v>
      </c>
      <c r="B24" t="s">
        <v>107</v>
      </c>
      <c r="C24" s="1" t="s">
        <v>96</v>
      </c>
    </row>
    <row r="25" spans="1:3" x14ac:dyDescent="0.25">
      <c r="A25" s="1" t="s">
        <v>108</v>
      </c>
      <c r="B25" t="s">
        <v>109</v>
      </c>
      <c r="C25" s="1" t="s">
        <v>96</v>
      </c>
    </row>
    <row r="26" spans="1:3" x14ac:dyDescent="0.25">
      <c r="A26" s="1" t="s">
        <v>110</v>
      </c>
      <c r="B26" t="s">
        <v>111</v>
      </c>
      <c r="C26" s="1" t="s">
        <v>96</v>
      </c>
    </row>
    <row r="27" spans="1:3" x14ac:dyDescent="0.25">
      <c r="A27" s="1" t="s">
        <v>112</v>
      </c>
      <c r="B27" t="s">
        <v>113</v>
      </c>
      <c r="C27" s="1" t="s">
        <v>96</v>
      </c>
    </row>
    <row r="28" spans="1:3" x14ac:dyDescent="0.25">
      <c r="A28" s="1" t="s">
        <v>114</v>
      </c>
      <c r="B28" t="s">
        <v>115</v>
      </c>
      <c r="C28" s="1" t="s">
        <v>96</v>
      </c>
    </row>
    <row r="29" spans="1:3" x14ac:dyDescent="0.25">
      <c r="A29" s="1" t="s">
        <v>116</v>
      </c>
      <c r="B29" t="s">
        <v>117</v>
      </c>
      <c r="C29" s="1" t="s">
        <v>96</v>
      </c>
    </row>
    <row r="30" spans="1:3" x14ac:dyDescent="0.25">
      <c r="A30" s="1" t="s">
        <v>118</v>
      </c>
      <c r="B30" t="s">
        <v>119</v>
      </c>
      <c r="C30" s="1" t="s">
        <v>96</v>
      </c>
    </row>
    <row r="31" spans="1:3" x14ac:dyDescent="0.25">
      <c r="A31" s="1" t="s">
        <v>120</v>
      </c>
      <c r="B31" t="s">
        <v>121</v>
      </c>
      <c r="C31" s="1" t="s">
        <v>96</v>
      </c>
    </row>
    <row r="32" spans="1:3" x14ac:dyDescent="0.25">
      <c r="A32" s="1" t="s">
        <v>122</v>
      </c>
      <c r="B32" t="s">
        <v>123</v>
      </c>
      <c r="C32" s="1" t="s">
        <v>96</v>
      </c>
    </row>
    <row r="33" spans="1:3" x14ac:dyDescent="0.25">
      <c r="A33" s="1" t="s">
        <v>124</v>
      </c>
      <c r="B33" t="s">
        <v>125</v>
      </c>
      <c r="C33" s="1" t="s">
        <v>96</v>
      </c>
    </row>
    <row r="34" spans="1:3" x14ac:dyDescent="0.25">
      <c r="A34" s="1" t="s">
        <v>126</v>
      </c>
      <c r="B34" t="s">
        <v>127</v>
      </c>
      <c r="C34" s="1" t="s">
        <v>96</v>
      </c>
    </row>
    <row r="35" spans="1:3" x14ac:dyDescent="0.25">
      <c r="A35" s="1" t="s">
        <v>128</v>
      </c>
      <c r="B35" t="s">
        <v>129</v>
      </c>
      <c r="C35" s="1" t="s">
        <v>96</v>
      </c>
    </row>
    <row r="36" spans="1:3" x14ac:dyDescent="0.25">
      <c r="A36" s="1" t="s">
        <v>130</v>
      </c>
      <c r="B36" t="s">
        <v>131</v>
      </c>
      <c r="C36" s="1" t="s">
        <v>96</v>
      </c>
    </row>
    <row r="37" spans="1:3" x14ac:dyDescent="0.25">
      <c r="A37" s="1" t="s">
        <v>132</v>
      </c>
      <c r="B37" t="s">
        <v>133</v>
      </c>
      <c r="C37" s="1" t="s">
        <v>96</v>
      </c>
    </row>
    <row r="38" spans="1:3" x14ac:dyDescent="0.25">
      <c r="A38" s="1" t="s">
        <v>134</v>
      </c>
      <c r="B38" t="s">
        <v>135</v>
      </c>
      <c r="C38" s="1" t="s">
        <v>96</v>
      </c>
    </row>
    <row r="39" spans="1:3" x14ac:dyDescent="0.25">
      <c r="A39" s="1" t="s">
        <v>136</v>
      </c>
      <c r="B39" t="s">
        <v>137</v>
      </c>
      <c r="C39" s="1" t="s">
        <v>96</v>
      </c>
    </row>
    <row r="40" spans="1:3" x14ac:dyDescent="0.25">
      <c r="A40" s="1" t="s">
        <v>138</v>
      </c>
      <c r="B40" t="s">
        <v>139</v>
      </c>
      <c r="C40" s="1" t="s">
        <v>96</v>
      </c>
    </row>
    <row r="41" spans="1:3" x14ac:dyDescent="0.25">
      <c r="A41" s="1" t="s">
        <v>140</v>
      </c>
      <c r="B41" t="s">
        <v>141</v>
      </c>
      <c r="C41" s="1" t="s">
        <v>96</v>
      </c>
    </row>
    <row r="42" spans="1:3" x14ac:dyDescent="0.25">
      <c r="A42" s="1" t="s">
        <v>142</v>
      </c>
      <c r="B42" t="s">
        <v>143</v>
      </c>
      <c r="C42" s="1" t="s">
        <v>96</v>
      </c>
    </row>
    <row r="43" spans="1:3" x14ac:dyDescent="0.25">
      <c r="A43" s="1" t="s">
        <v>144</v>
      </c>
      <c r="B43" t="s">
        <v>145</v>
      </c>
      <c r="C43" s="1" t="s">
        <v>96</v>
      </c>
    </row>
    <row r="44" spans="1:3" x14ac:dyDescent="0.25">
      <c r="A44" s="1" t="s">
        <v>146</v>
      </c>
      <c r="B44" t="s">
        <v>147</v>
      </c>
      <c r="C44" s="1" t="s">
        <v>96</v>
      </c>
    </row>
    <row r="45" spans="1:3" x14ac:dyDescent="0.25">
      <c r="A45" s="1" t="s">
        <v>148</v>
      </c>
      <c r="B45" t="s">
        <v>149</v>
      </c>
      <c r="C45" s="1" t="s">
        <v>96</v>
      </c>
    </row>
    <row r="46" spans="1:3" x14ac:dyDescent="0.25">
      <c r="A46" s="1" t="s">
        <v>150</v>
      </c>
      <c r="B46" t="s">
        <v>151</v>
      </c>
      <c r="C46" s="1" t="s">
        <v>96</v>
      </c>
    </row>
    <row r="47" spans="1:3" x14ac:dyDescent="0.25">
      <c r="A47" s="1" t="s">
        <v>152</v>
      </c>
      <c r="B47" t="s">
        <v>153</v>
      </c>
      <c r="C47" s="1" t="s">
        <v>96</v>
      </c>
    </row>
    <row r="48" spans="1:3" x14ac:dyDescent="0.25">
      <c r="A48" s="1" t="s">
        <v>154</v>
      </c>
      <c r="B48" s="1" t="s">
        <v>29</v>
      </c>
      <c r="C48" s="1" t="s">
        <v>96</v>
      </c>
    </row>
    <row r="49" spans="1:3" x14ac:dyDescent="0.25">
      <c r="A49" s="1" t="s">
        <v>155</v>
      </c>
      <c r="B49" t="s">
        <v>156</v>
      </c>
      <c r="C49" s="1" t="s">
        <v>96</v>
      </c>
    </row>
    <row r="50" spans="1:3" x14ac:dyDescent="0.25">
      <c r="A50" s="1" t="s">
        <v>157</v>
      </c>
      <c r="B50" t="s">
        <v>158</v>
      </c>
      <c r="C50" s="1" t="s">
        <v>96</v>
      </c>
    </row>
    <row r="51" spans="1:3" x14ac:dyDescent="0.25">
      <c r="A51" s="1" t="s">
        <v>159</v>
      </c>
      <c r="B51" t="s">
        <v>160</v>
      </c>
      <c r="C51" s="1" t="s">
        <v>96</v>
      </c>
    </row>
    <row r="52" spans="1:3" x14ac:dyDescent="0.25">
      <c r="A52" s="1" t="s">
        <v>161</v>
      </c>
      <c r="B52" t="s">
        <v>162</v>
      </c>
      <c r="C52" s="1" t="s">
        <v>96</v>
      </c>
    </row>
    <row r="53" spans="1:3" x14ac:dyDescent="0.25">
      <c r="A53" s="1" t="s">
        <v>163</v>
      </c>
      <c r="B53" t="s">
        <v>164</v>
      </c>
      <c r="C53" s="1" t="s">
        <v>96</v>
      </c>
    </row>
    <row r="54" spans="1:3" x14ac:dyDescent="0.25">
      <c r="A54" s="1" t="s">
        <v>165</v>
      </c>
      <c r="B54" t="s">
        <v>166</v>
      </c>
      <c r="C54" s="1" t="s">
        <v>96</v>
      </c>
    </row>
    <row r="55" spans="1:3" x14ac:dyDescent="0.25">
      <c r="A55" s="1" t="s">
        <v>167</v>
      </c>
      <c r="B55" t="s">
        <v>168</v>
      </c>
      <c r="C55" s="1" t="s">
        <v>96</v>
      </c>
    </row>
    <row r="56" spans="1:3" x14ac:dyDescent="0.25">
      <c r="A56" s="1" t="s">
        <v>169</v>
      </c>
      <c r="B56" t="s">
        <v>170</v>
      </c>
      <c r="C56" s="1" t="s">
        <v>96</v>
      </c>
    </row>
    <row r="57" spans="1:3" x14ac:dyDescent="0.25">
      <c r="A57" s="1" t="s">
        <v>171</v>
      </c>
      <c r="B57" t="s">
        <v>172</v>
      </c>
      <c r="C57" s="1" t="s">
        <v>96</v>
      </c>
    </row>
    <row r="58" spans="1:3" x14ac:dyDescent="0.25">
      <c r="A58" s="1" t="s">
        <v>173</v>
      </c>
      <c r="B58" t="s">
        <v>174</v>
      </c>
      <c r="C58" s="1" t="s">
        <v>96</v>
      </c>
    </row>
    <row r="59" spans="1:3" x14ac:dyDescent="0.25">
      <c r="A59" s="1" t="s">
        <v>175</v>
      </c>
      <c r="B59" t="s">
        <v>176</v>
      </c>
      <c r="C59" s="1" t="s">
        <v>96</v>
      </c>
    </row>
    <row r="60" spans="1:3" x14ac:dyDescent="0.25">
      <c r="A60" s="1" t="s">
        <v>177</v>
      </c>
      <c r="B60" t="s">
        <v>178</v>
      </c>
      <c r="C60" s="1" t="s">
        <v>96</v>
      </c>
    </row>
    <row r="61" spans="1:3" x14ac:dyDescent="0.25">
      <c r="A61" s="1" t="s">
        <v>179</v>
      </c>
      <c r="B61" t="s">
        <v>180</v>
      </c>
      <c r="C61" s="1" t="s">
        <v>96</v>
      </c>
    </row>
    <row r="62" spans="1:3" x14ac:dyDescent="0.25">
      <c r="A62" s="1" t="s">
        <v>181</v>
      </c>
      <c r="B62" t="s">
        <v>182</v>
      </c>
      <c r="C62" s="1" t="s">
        <v>96</v>
      </c>
    </row>
    <row r="63" spans="1:3" x14ac:dyDescent="0.25">
      <c r="A63" s="1" t="s">
        <v>183</v>
      </c>
      <c r="B63" t="s">
        <v>184</v>
      </c>
      <c r="C63" s="1" t="s">
        <v>96</v>
      </c>
    </row>
    <row r="64" spans="1:3" x14ac:dyDescent="0.25">
      <c r="A64" s="1" t="s">
        <v>185</v>
      </c>
      <c r="B64" t="s">
        <v>186</v>
      </c>
      <c r="C64" s="1" t="s">
        <v>96</v>
      </c>
    </row>
    <row r="65" spans="1:3" x14ac:dyDescent="0.25">
      <c r="A65" s="1" t="s">
        <v>187</v>
      </c>
      <c r="B65" t="s">
        <v>188</v>
      </c>
      <c r="C65" s="1" t="s">
        <v>96</v>
      </c>
    </row>
    <row r="66" spans="1:3" x14ac:dyDescent="0.25">
      <c r="A66" s="1" t="s">
        <v>189</v>
      </c>
      <c r="B66" t="s">
        <v>190</v>
      </c>
      <c r="C66" s="1" t="s">
        <v>96</v>
      </c>
    </row>
    <row r="67" spans="1:3" x14ac:dyDescent="0.25">
      <c r="A67" s="1" t="s">
        <v>191</v>
      </c>
      <c r="B67" t="s">
        <v>192</v>
      </c>
      <c r="C67" s="1" t="s">
        <v>96</v>
      </c>
    </row>
    <row r="68" spans="1:3" x14ac:dyDescent="0.25">
      <c r="A68" s="1" t="s">
        <v>193</v>
      </c>
      <c r="B68" t="s">
        <v>194</v>
      </c>
      <c r="C68" s="1" t="s">
        <v>96</v>
      </c>
    </row>
    <row r="69" spans="1:3" x14ac:dyDescent="0.25">
      <c r="A69" s="1" t="s">
        <v>195</v>
      </c>
      <c r="B69" t="s">
        <v>196</v>
      </c>
      <c r="C69" s="1" t="s">
        <v>96</v>
      </c>
    </row>
    <row r="70" spans="1:3" x14ac:dyDescent="0.25">
      <c r="A70" s="1" t="s">
        <v>197</v>
      </c>
      <c r="B70" t="s">
        <v>198</v>
      </c>
      <c r="C70" s="1" t="s">
        <v>96</v>
      </c>
    </row>
    <row r="71" spans="1:3" x14ac:dyDescent="0.25">
      <c r="A71" s="1" t="s">
        <v>199</v>
      </c>
      <c r="B71" t="s">
        <v>200</v>
      </c>
      <c r="C71" s="1" t="s">
        <v>96</v>
      </c>
    </row>
    <row r="72" spans="1:3" x14ac:dyDescent="0.25">
      <c r="A72" s="1" t="s">
        <v>201</v>
      </c>
      <c r="B72" t="s">
        <v>202</v>
      </c>
      <c r="C72" s="1" t="s">
        <v>96</v>
      </c>
    </row>
    <row r="73" spans="1:3" x14ac:dyDescent="0.25">
      <c r="A73" s="1" t="s">
        <v>203</v>
      </c>
      <c r="B73" t="s">
        <v>204</v>
      </c>
      <c r="C73" s="1" t="s">
        <v>96</v>
      </c>
    </row>
    <row r="74" spans="1:3" x14ac:dyDescent="0.25">
      <c r="A74" s="1" t="s">
        <v>205</v>
      </c>
      <c r="B74" t="s">
        <v>206</v>
      </c>
      <c r="C74" s="1" t="s">
        <v>96</v>
      </c>
    </row>
    <row r="75" spans="1:3" x14ac:dyDescent="0.25">
      <c r="A75" s="1" t="s">
        <v>207</v>
      </c>
      <c r="B75" t="s">
        <v>208</v>
      </c>
      <c r="C75" s="1" t="s">
        <v>96</v>
      </c>
    </row>
    <row r="76" spans="1:3" x14ac:dyDescent="0.25">
      <c r="A76" s="1" t="s">
        <v>209</v>
      </c>
      <c r="B76" t="s">
        <v>210</v>
      </c>
      <c r="C76" s="1" t="s">
        <v>96</v>
      </c>
    </row>
    <row r="77" spans="1:3" x14ac:dyDescent="0.25">
      <c r="A77" s="1" t="s">
        <v>211</v>
      </c>
      <c r="B77" t="s">
        <v>212</v>
      </c>
      <c r="C77" s="1" t="s">
        <v>96</v>
      </c>
    </row>
    <row r="78" spans="1:3" x14ac:dyDescent="0.25">
      <c r="A78" s="1" t="s">
        <v>213</v>
      </c>
      <c r="B78" s="24" t="s">
        <v>214</v>
      </c>
      <c r="C78" s="1" t="s">
        <v>96</v>
      </c>
    </row>
    <row r="79" spans="1:3" x14ac:dyDescent="0.25">
      <c r="A79" s="1" t="s">
        <v>215</v>
      </c>
      <c r="B79" t="s">
        <v>216</v>
      </c>
      <c r="C79" s="1" t="s">
        <v>96</v>
      </c>
    </row>
    <row r="80" spans="1:3" x14ac:dyDescent="0.25">
      <c r="A80" s="1" t="s">
        <v>217</v>
      </c>
      <c r="B80" t="s">
        <v>218</v>
      </c>
      <c r="C80" s="1" t="s">
        <v>96</v>
      </c>
    </row>
    <row r="81" spans="1:3" x14ac:dyDescent="0.25">
      <c r="A81" s="1" t="s">
        <v>219</v>
      </c>
      <c r="B81" t="s">
        <v>220</v>
      </c>
      <c r="C81" s="1" t="s">
        <v>96</v>
      </c>
    </row>
    <row r="82" spans="1:3" x14ac:dyDescent="0.25">
      <c r="A82" s="1" t="s">
        <v>221</v>
      </c>
      <c r="B82" t="s">
        <v>222</v>
      </c>
      <c r="C82" s="1" t="s">
        <v>96</v>
      </c>
    </row>
    <row r="83" spans="1:3" x14ac:dyDescent="0.25">
      <c r="A83" s="1" t="s">
        <v>223</v>
      </c>
      <c r="B83" t="s">
        <v>224</v>
      </c>
      <c r="C83" s="1" t="s">
        <v>96</v>
      </c>
    </row>
    <row r="84" spans="1:3" x14ac:dyDescent="0.25">
      <c r="A84" s="1" t="s">
        <v>225</v>
      </c>
      <c r="B84" t="s">
        <v>226</v>
      </c>
      <c r="C84" s="1" t="s">
        <v>96</v>
      </c>
    </row>
    <row r="85" spans="1:3" x14ac:dyDescent="0.25">
      <c r="A85" s="1" t="s">
        <v>227</v>
      </c>
      <c r="B85" t="s">
        <v>228</v>
      </c>
      <c r="C85" s="1" t="s">
        <v>96</v>
      </c>
    </row>
    <row r="86" spans="1:3" x14ac:dyDescent="0.25">
      <c r="A86" s="1" t="s">
        <v>229</v>
      </c>
      <c r="B86" t="s">
        <v>230</v>
      </c>
      <c r="C86" s="1" t="s">
        <v>96</v>
      </c>
    </row>
    <row r="87" spans="1:3" x14ac:dyDescent="0.25">
      <c r="A87" s="1" t="s">
        <v>231</v>
      </c>
      <c r="B87" t="s">
        <v>232</v>
      </c>
      <c r="C87" s="1" t="s">
        <v>96</v>
      </c>
    </row>
    <row r="88" spans="1:3" x14ac:dyDescent="0.25">
      <c r="A88" s="1" t="s">
        <v>233</v>
      </c>
      <c r="B88" t="s">
        <v>234</v>
      </c>
      <c r="C88" s="1" t="s">
        <v>96</v>
      </c>
    </row>
    <row r="89" spans="1:3" x14ac:dyDescent="0.25">
      <c r="A89" s="1" t="s">
        <v>235</v>
      </c>
      <c r="B89" t="s">
        <v>236</v>
      </c>
      <c r="C89" s="1" t="s">
        <v>96</v>
      </c>
    </row>
    <row r="90" spans="1:3" x14ac:dyDescent="0.25">
      <c r="A90" s="1" t="s">
        <v>237</v>
      </c>
      <c r="B90" t="s">
        <v>238</v>
      </c>
      <c r="C90" s="1" t="s">
        <v>96</v>
      </c>
    </row>
    <row r="91" spans="1:3" x14ac:dyDescent="0.25">
      <c r="A91" s="1" t="s">
        <v>239</v>
      </c>
      <c r="B91" t="s">
        <v>240</v>
      </c>
      <c r="C91" s="1" t="s">
        <v>96</v>
      </c>
    </row>
    <row r="92" spans="1:3" x14ac:dyDescent="0.25">
      <c r="A92" s="1" t="s">
        <v>241</v>
      </c>
      <c r="B92" s="25" t="s">
        <v>242</v>
      </c>
      <c r="C92" s="1" t="s">
        <v>96</v>
      </c>
    </row>
    <row r="93" spans="1:3" x14ac:dyDescent="0.25">
      <c r="A93" s="1" t="s">
        <v>243</v>
      </c>
      <c r="B93" t="s">
        <v>244</v>
      </c>
      <c r="C93" s="1" t="s">
        <v>96</v>
      </c>
    </row>
    <row r="94" spans="1:3" x14ac:dyDescent="0.25">
      <c r="A94" s="1" t="s">
        <v>245</v>
      </c>
      <c r="B94" t="s">
        <v>246</v>
      </c>
      <c r="C94" s="1" t="s">
        <v>96</v>
      </c>
    </row>
    <row r="95" spans="1:3" x14ac:dyDescent="0.25">
      <c r="A95" s="1" t="s">
        <v>247</v>
      </c>
      <c r="B95" t="s">
        <v>248</v>
      </c>
      <c r="C95" s="1" t="s">
        <v>96</v>
      </c>
    </row>
    <row r="96" spans="1:3" x14ac:dyDescent="0.25">
      <c r="A96" s="1" t="s">
        <v>249</v>
      </c>
      <c r="B96" t="s">
        <v>250</v>
      </c>
      <c r="C96" s="1" t="s">
        <v>96</v>
      </c>
    </row>
    <row r="97" spans="1:3" x14ac:dyDescent="0.25">
      <c r="A97" s="1" t="s">
        <v>251</v>
      </c>
      <c r="B97" t="s">
        <v>252</v>
      </c>
      <c r="C97" s="1" t="s">
        <v>96</v>
      </c>
    </row>
    <row r="98" spans="1:3" x14ac:dyDescent="0.25">
      <c r="A98" s="1" t="s">
        <v>253</v>
      </c>
      <c r="B98" t="s">
        <v>254</v>
      </c>
      <c r="C98" s="1" t="s">
        <v>96</v>
      </c>
    </row>
    <row r="99" spans="1:3" x14ac:dyDescent="0.25">
      <c r="A99" s="1" t="s">
        <v>255</v>
      </c>
      <c r="B99" t="s">
        <v>256</v>
      </c>
      <c r="C99" s="1" t="s">
        <v>96</v>
      </c>
    </row>
    <row r="100" spans="1:3" x14ac:dyDescent="0.25">
      <c r="A100" s="1" t="s">
        <v>257</v>
      </c>
      <c r="B100" t="s">
        <v>258</v>
      </c>
      <c r="C100" s="1" t="s">
        <v>96</v>
      </c>
    </row>
    <row r="101" spans="1:3" x14ac:dyDescent="0.25">
      <c r="A101" s="1" t="s">
        <v>259</v>
      </c>
      <c r="B101" t="s">
        <v>260</v>
      </c>
      <c r="C101" s="1" t="s">
        <v>96</v>
      </c>
    </row>
    <row r="102" spans="1:3" x14ac:dyDescent="0.25">
      <c r="A102" s="1" t="s">
        <v>261</v>
      </c>
      <c r="B102" t="s">
        <v>262</v>
      </c>
      <c r="C102" s="1" t="s">
        <v>96</v>
      </c>
    </row>
    <row r="103" spans="1:3" x14ac:dyDescent="0.25">
      <c r="A103" s="1" t="s">
        <v>263</v>
      </c>
      <c r="B103" t="s">
        <v>264</v>
      </c>
      <c r="C103" s="1" t="s">
        <v>96</v>
      </c>
    </row>
    <row r="104" spans="1:3" x14ac:dyDescent="0.25">
      <c r="A104" s="1" t="s">
        <v>265</v>
      </c>
      <c r="B104" t="s">
        <v>266</v>
      </c>
      <c r="C104" s="1" t="s">
        <v>96</v>
      </c>
    </row>
    <row r="105" spans="1:3" x14ac:dyDescent="0.25">
      <c r="A105" s="1" t="s">
        <v>267</v>
      </c>
      <c r="B105" t="s">
        <v>268</v>
      </c>
      <c r="C105" s="1" t="s">
        <v>96</v>
      </c>
    </row>
    <row r="106" spans="1:3" x14ac:dyDescent="0.25">
      <c r="A106" s="1" t="s">
        <v>269</v>
      </c>
      <c r="B106" t="s">
        <v>270</v>
      </c>
      <c r="C106" s="1" t="s">
        <v>96</v>
      </c>
    </row>
    <row r="107" spans="1:3" x14ac:dyDescent="0.25">
      <c r="A107" s="1" t="s">
        <v>271</v>
      </c>
      <c r="B107" t="s">
        <v>272</v>
      </c>
      <c r="C107" s="1" t="s">
        <v>96</v>
      </c>
    </row>
    <row r="108" spans="1:3" x14ac:dyDescent="0.25">
      <c r="A108" s="1" t="s">
        <v>273</v>
      </c>
      <c r="B108" t="s">
        <v>274</v>
      </c>
      <c r="C108" s="1" t="s">
        <v>96</v>
      </c>
    </row>
    <row r="109" spans="1:3" x14ac:dyDescent="0.25">
      <c r="A109" s="1" t="s">
        <v>275</v>
      </c>
      <c r="B109" t="s">
        <v>276</v>
      </c>
      <c r="C109" s="1" t="s">
        <v>96</v>
      </c>
    </row>
    <row r="110" spans="1:3" x14ac:dyDescent="0.25">
      <c r="A110" s="1" t="s">
        <v>277</v>
      </c>
      <c r="B110" t="s">
        <v>278</v>
      </c>
      <c r="C110" s="1" t="s">
        <v>96</v>
      </c>
    </row>
    <row r="111" spans="1:3" x14ac:dyDescent="0.25">
      <c r="A111" s="1" t="s">
        <v>279</v>
      </c>
      <c r="B111" t="s">
        <v>280</v>
      </c>
      <c r="C111" s="1" t="s">
        <v>96</v>
      </c>
    </row>
    <row r="112" spans="1:3" x14ac:dyDescent="0.25">
      <c r="A112" s="1" t="s">
        <v>281</v>
      </c>
      <c r="B112" t="s">
        <v>282</v>
      </c>
      <c r="C112" s="1" t="s">
        <v>96</v>
      </c>
    </row>
    <row r="113" spans="1:3" x14ac:dyDescent="0.25">
      <c r="A113" s="1" t="s">
        <v>283</v>
      </c>
      <c r="B113" t="s">
        <v>284</v>
      </c>
      <c r="C113" s="1" t="s">
        <v>96</v>
      </c>
    </row>
    <row r="114" spans="1:3" x14ac:dyDescent="0.25">
      <c r="A114" s="1" t="s">
        <v>285</v>
      </c>
      <c r="B114" t="s">
        <v>286</v>
      </c>
      <c r="C114" s="1" t="s">
        <v>96</v>
      </c>
    </row>
    <row r="115" spans="1:3" x14ac:dyDescent="0.25">
      <c r="A115" s="1" t="s">
        <v>287</v>
      </c>
      <c r="B115" t="s">
        <v>288</v>
      </c>
      <c r="C115" s="1" t="s">
        <v>96</v>
      </c>
    </row>
    <row r="116" spans="1:3" x14ac:dyDescent="0.25">
      <c r="A116" s="1" t="s">
        <v>289</v>
      </c>
      <c r="B116" t="s">
        <v>290</v>
      </c>
      <c r="C116" s="1" t="s">
        <v>96</v>
      </c>
    </row>
    <row r="117" spans="1:3" x14ac:dyDescent="0.25">
      <c r="A117" s="1" t="s">
        <v>291</v>
      </c>
      <c r="B117" t="s">
        <v>292</v>
      </c>
      <c r="C117" s="1" t="s">
        <v>96</v>
      </c>
    </row>
    <row r="118" spans="1:3" x14ac:dyDescent="0.25">
      <c r="A118" s="1" t="s">
        <v>293</v>
      </c>
      <c r="B118" t="s">
        <v>294</v>
      </c>
      <c r="C118" s="1" t="s">
        <v>96</v>
      </c>
    </row>
    <row r="119" spans="1:3" x14ac:dyDescent="0.25">
      <c r="A119" s="1" t="s">
        <v>295</v>
      </c>
      <c r="B119" t="s">
        <v>296</v>
      </c>
      <c r="C119" s="1" t="s">
        <v>96</v>
      </c>
    </row>
    <row r="120" spans="1:3" x14ac:dyDescent="0.25">
      <c r="A120" s="1" t="s">
        <v>297</v>
      </c>
      <c r="B120" t="s">
        <v>298</v>
      </c>
      <c r="C120" s="1" t="s">
        <v>96</v>
      </c>
    </row>
    <row r="121" spans="1:3" x14ac:dyDescent="0.25">
      <c r="A121" s="1" t="s">
        <v>299</v>
      </c>
      <c r="B121" t="s">
        <v>300</v>
      </c>
      <c r="C121" s="1" t="s">
        <v>96</v>
      </c>
    </row>
    <row r="122" spans="1:3" x14ac:dyDescent="0.25">
      <c r="A122" s="1" t="s">
        <v>301</v>
      </c>
      <c r="B122" t="s">
        <v>302</v>
      </c>
      <c r="C122" s="1" t="s">
        <v>96</v>
      </c>
    </row>
    <row r="123" spans="1:3" x14ac:dyDescent="0.25">
      <c r="A123" s="1" t="s">
        <v>303</v>
      </c>
      <c r="B123" t="s">
        <v>304</v>
      </c>
      <c r="C123" s="1" t="s">
        <v>96</v>
      </c>
    </row>
    <row r="124" spans="1:3" x14ac:dyDescent="0.25">
      <c r="A124" s="1" t="s">
        <v>305</v>
      </c>
      <c r="B124" t="s">
        <v>306</v>
      </c>
      <c r="C124" s="1" t="s">
        <v>96</v>
      </c>
    </row>
    <row r="125" spans="1:3" x14ac:dyDescent="0.25">
      <c r="A125" s="1" t="s">
        <v>307</v>
      </c>
      <c r="B125" t="s">
        <v>308</v>
      </c>
      <c r="C125" s="1" t="s">
        <v>96</v>
      </c>
    </row>
    <row r="126" spans="1:3" x14ac:dyDescent="0.25">
      <c r="A126" s="1" t="s">
        <v>309</v>
      </c>
      <c r="B126" t="s">
        <v>310</v>
      </c>
      <c r="C126" s="1" t="s">
        <v>96</v>
      </c>
    </row>
    <row r="127" spans="1:3" x14ac:dyDescent="0.25">
      <c r="A127" s="1" t="s">
        <v>311</v>
      </c>
      <c r="B127" t="s">
        <v>312</v>
      </c>
      <c r="C127" s="1" t="s">
        <v>96</v>
      </c>
    </row>
    <row r="128" spans="1:3" x14ac:dyDescent="0.25">
      <c r="A128" s="1" t="s">
        <v>313</v>
      </c>
      <c r="B128" t="s">
        <v>314</v>
      </c>
      <c r="C128" s="1" t="s">
        <v>96</v>
      </c>
    </row>
    <row r="129" spans="1:3" x14ac:dyDescent="0.25">
      <c r="A129" s="1" t="s">
        <v>315</v>
      </c>
      <c r="B129" t="s">
        <v>316</v>
      </c>
      <c r="C129" s="1" t="s">
        <v>96</v>
      </c>
    </row>
    <row r="130" spans="1:3" x14ac:dyDescent="0.25">
      <c r="A130" s="1" t="s">
        <v>317</v>
      </c>
      <c r="B130" t="s">
        <v>318</v>
      </c>
      <c r="C130" s="1" t="s">
        <v>96</v>
      </c>
    </row>
    <row r="131" spans="1:3" x14ac:dyDescent="0.25">
      <c r="A131" s="1" t="s">
        <v>319</v>
      </c>
      <c r="B131" t="s">
        <v>320</v>
      </c>
      <c r="C131" s="1" t="s">
        <v>96</v>
      </c>
    </row>
    <row r="132" spans="1:3" x14ac:dyDescent="0.25">
      <c r="A132" s="1" t="s">
        <v>321</v>
      </c>
      <c r="B132" t="s">
        <v>322</v>
      </c>
      <c r="C132" s="1" t="s">
        <v>96</v>
      </c>
    </row>
    <row r="133" spans="1:3" x14ac:dyDescent="0.25">
      <c r="A133" s="1" t="s">
        <v>323</v>
      </c>
      <c r="B133" t="s">
        <v>324</v>
      </c>
      <c r="C133" s="1" t="s">
        <v>96</v>
      </c>
    </row>
    <row r="134" spans="1:3" x14ac:dyDescent="0.25">
      <c r="A134" s="1" t="s">
        <v>325</v>
      </c>
      <c r="B134" t="s">
        <v>326</v>
      </c>
      <c r="C134" s="1" t="s">
        <v>96</v>
      </c>
    </row>
    <row r="135" spans="1:3" x14ac:dyDescent="0.25">
      <c r="A135" s="1" t="s">
        <v>327</v>
      </c>
      <c r="B135" t="s">
        <v>328</v>
      </c>
      <c r="C135" s="1" t="s">
        <v>96</v>
      </c>
    </row>
    <row r="136" spans="1:3" x14ac:dyDescent="0.25">
      <c r="A136" s="1" t="s">
        <v>329</v>
      </c>
      <c r="B136" t="s">
        <v>330</v>
      </c>
      <c r="C136" s="1" t="s">
        <v>96</v>
      </c>
    </row>
    <row r="137" spans="1:3" x14ac:dyDescent="0.25">
      <c r="A137" s="1" t="s">
        <v>331</v>
      </c>
      <c r="B137" t="s">
        <v>332</v>
      </c>
      <c r="C137" s="1" t="s">
        <v>96</v>
      </c>
    </row>
    <row r="138" spans="1:3" x14ac:dyDescent="0.25">
      <c r="A138" s="1" t="s">
        <v>333</v>
      </c>
      <c r="B138" t="s">
        <v>334</v>
      </c>
      <c r="C138" s="1" t="s">
        <v>96</v>
      </c>
    </row>
    <row r="139" spans="1:3" x14ac:dyDescent="0.25">
      <c r="A139" s="1" t="s">
        <v>335</v>
      </c>
      <c r="B139" t="s">
        <v>336</v>
      </c>
      <c r="C139" s="1" t="s">
        <v>96</v>
      </c>
    </row>
    <row r="140" spans="1:3" x14ac:dyDescent="0.25">
      <c r="A140" s="1" t="s">
        <v>337</v>
      </c>
      <c r="B140" t="s">
        <v>338</v>
      </c>
      <c r="C140" s="1" t="s">
        <v>96</v>
      </c>
    </row>
    <row r="141" spans="1:3" x14ac:dyDescent="0.25">
      <c r="A141" s="1" t="s">
        <v>339</v>
      </c>
      <c r="B141" t="s">
        <v>340</v>
      </c>
      <c r="C141" s="1" t="s">
        <v>96</v>
      </c>
    </row>
    <row r="142" spans="1:3" x14ac:dyDescent="0.25">
      <c r="A142" s="1" t="s">
        <v>341</v>
      </c>
      <c r="B142" t="s">
        <v>342</v>
      </c>
      <c r="C142" s="1" t="s">
        <v>96</v>
      </c>
    </row>
    <row r="143" spans="1:3" x14ac:dyDescent="0.25">
      <c r="A143" s="1" t="s">
        <v>343</v>
      </c>
      <c r="B143" t="s">
        <v>344</v>
      </c>
      <c r="C143" s="1" t="s">
        <v>96</v>
      </c>
    </row>
    <row r="144" spans="1:3" x14ac:dyDescent="0.25">
      <c r="A144" s="1" t="s">
        <v>345</v>
      </c>
      <c r="B144" t="s">
        <v>346</v>
      </c>
      <c r="C144" s="1" t="s">
        <v>96</v>
      </c>
    </row>
    <row r="145" spans="1:3" x14ac:dyDescent="0.25">
      <c r="A145" s="1" t="s">
        <v>347</v>
      </c>
      <c r="B145" t="s">
        <v>348</v>
      </c>
      <c r="C145" s="1" t="s">
        <v>96</v>
      </c>
    </row>
    <row r="146" spans="1:3" x14ac:dyDescent="0.25">
      <c r="A146" s="1" t="s">
        <v>349</v>
      </c>
      <c r="B146" t="s">
        <v>350</v>
      </c>
      <c r="C146" s="1" t="s">
        <v>96</v>
      </c>
    </row>
    <row r="147" spans="1:3" x14ac:dyDescent="0.25">
      <c r="A147" s="1" t="s">
        <v>351</v>
      </c>
      <c r="B147" t="s">
        <v>352</v>
      </c>
      <c r="C147" s="1" t="s">
        <v>96</v>
      </c>
    </row>
    <row r="148" spans="1:3" x14ac:dyDescent="0.25">
      <c r="A148" s="1" t="s">
        <v>353</v>
      </c>
      <c r="B148" t="s">
        <v>354</v>
      </c>
      <c r="C148" s="1" t="s">
        <v>96</v>
      </c>
    </row>
    <row r="149" spans="1:3" x14ac:dyDescent="0.25">
      <c r="A149" s="1" t="s">
        <v>355</v>
      </c>
      <c r="B149" t="s">
        <v>356</v>
      </c>
      <c r="C149" s="1" t="s">
        <v>96</v>
      </c>
    </row>
    <row r="150" spans="1:3" x14ac:dyDescent="0.25">
      <c r="A150" s="1" t="s">
        <v>357</v>
      </c>
      <c r="B150" t="s">
        <v>358</v>
      </c>
      <c r="C150" s="1" t="s">
        <v>96</v>
      </c>
    </row>
    <row r="151" spans="1:3" x14ac:dyDescent="0.25">
      <c r="A151" s="1" t="s">
        <v>359</v>
      </c>
      <c r="B151" t="s">
        <v>360</v>
      </c>
      <c r="C151" s="1" t="s">
        <v>96</v>
      </c>
    </row>
    <row r="152" spans="1:3" x14ac:dyDescent="0.25">
      <c r="A152" s="1" t="s">
        <v>361</v>
      </c>
      <c r="B152" t="s">
        <v>362</v>
      </c>
      <c r="C152" s="1" t="s">
        <v>96</v>
      </c>
    </row>
    <row r="153" spans="1:3" x14ac:dyDescent="0.25">
      <c r="A153" s="1" t="s">
        <v>363</v>
      </c>
      <c r="B153" t="s">
        <v>364</v>
      </c>
      <c r="C153" s="1" t="s">
        <v>96</v>
      </c>
    </row>
    <row r="154" spans="1:3" x14ac:dyDescent="0.25">
      <c r="A154" s="1" t="s">
        <v>365</v>
      </c>
      <c r="B154" t="s">
        <v>366</v>
      </c>
      <c r="C154" s="1" t="s">
        <v>96</v>
      </c>
    </row>
  </sheetData>
  <conditionalFormatting sqref="A1:A1048576">
    <cfRule type="duplicateValues" dxfId="45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394</v>
      </c>
    </row>
    <row r="3" spans="2:4" x14ac:dyDescent="0.25">
      <c r="B3" s="5" t="s">
        <v>2</v>
      </c>
      <c r="D3" s="11" t="s">
        <v>397</v>
      </c>
    </row>
    <row r="4" spans="2:4" x14ac:dyDescent="0.25">
      <c r="B4" s="5" t="s">
        <v>3</v>
      </c>
      <c r="D4" s="14" t="s">
        <v>1</v>
      </c>
    </row>
    <row r="5" spans="2:4" x14ac:dyDescent="0.25">
      <c r="B5" s="20" t="s">
        <v>4</v>
      </c>
      <c r="D5" s="14" t="s">
        <v>91</v>
      </c>
    </row>
    <row r="6" spans="2:4" x14ac:dyDescent="0.25">
      <c r="B6" s="6" t="s">
        <v>83</v>
      </c>
      <c r="D6" s="14" t="s">
        <v>391</v>
      </c>
    </row>
    <row r="7" spans="2:4" x14ac:dyDescent="0.25">
      <c r="B7" s="6" t="s">
        <v>82</v>
      </c>
      <c r="D7" s="14" t="s">
        <v>392</v>
      </c>
    </row>
    <row r="8" spans="2:4" x14ac:dyDescent="0.25">
      <c r="B8" s="6" t="s">
        <v>81</v>
      </c>
      <c r="D8" s="15"/>
    </row>
    <row r="9" spans="2:4" x14ac:dyDescent="0.25">
      <c r="B9" s="5" t="s">
        <v>80</v>
      </c>
      <c r="D9" s="16">
        <f>+D8</f>
        <v>0</v>
      </c>
    </row>
    <row r="10" spans="2:4" x14ac:dyDescent="0.25">
      <c r="B10" s="5" t="s">
        <v>81</v>
      </c>
      <c r="D10" s="22">
        <f>+D9</f>
        <v>0</v>
      </c>
    </row>
    <row r="11" spans="2:4" x14ac:dyDescent="0.25">
      <c r="B11" s="5" t="s">
        <v>80</v>
      </c>
      <c r="D11" s="18">
        <f>+D10</f>
        <v>0</v>
      </c>
    </row>
    <row r="12" spans="2:4" x14ac:dyDescent="0.25">
      <c r="B12" s="5" t="s">
        <v>79</v>
      </c>
      <c r="D12" s="18">
        <v>0</v>
      </c>
    </row>
    <row r="13" spans="2:4" x14ac:dyDescent="0.25">
      <c r="B13" s="5" t="s">
        <v>78</v>
      </c>
      <c r="D13" s="8">
        <v>0</v>
      </c>
    </row>
    <row r="14" spans="2:4" x14ac:dyDescent="0.25">
      <c r="B14" s="5" t="s">
        <v>77</v>
      </c>
      <c r="D14" s="17">
        <v>0</v>
      </c>
    </row>
    <row r="15" spans="2:4" x14ac:dyDescent="0.25">
      <c r="B15" s="21" t="s">
        <v>76</v>
      </c>
      <c r="D15" s="17">
        <v>0</v>
      </c>
    </row>
    <row r="16" spans="2:4" x14ac:dyDescent="0.25">
      <c r="B16" s="21" t="s">
        <v>75</v>
      </c>
      <c r="D16" s="13">
        <v>0</v>
      </c>
    </row>
    <row r="17" spans="2:4" x14ac:dyDescent="0.25">
      <c r="B17" s="21" t="s">
        <v>74</v>
      </c>
      <c r="D17" s="8">
        <v>0</v>
      </c>
    </row>
    <row r="18" spans="2:4" x14ac:dyDescent="0.25">
      <c r="B18" s="21" t="s">
        <v>73</v>
      </c>
      <c r="D18" s="8">
        <v>0</v>
      </c>
    </row>
    <row r="19" spans="2:4" x14ac:dyDescent="0.25">
      <c r="B19" s="21" t="s">
        <v>72</v>
      </c>
      <c r="D19" s="8">
        <v>0</v>
      </c>
    </row>
    <row r="20" spans="2:4" x14ac:dyDescent="0.25">
      <c r="B20" s="21" t="s">
        <v>71</v>
      </c>
      <c r="D20" s="8">
        <v>0</v>
      </c>
    </row>
    <row r="21" spans="2:4" x14ac:dyDescent="0.25">
      <c r="B21" s="21" t="s">
        <v>70</v>
      </c>
      <c r="D21" s="8">
        <v>0</v>
      </c>
    </row>
    <row r="22" spans="2:4" x14ac:dyDescent="0.25">
      <c r="B22" s="21" t="s">
        <v>19</v>
      </c>
      <c r="D22" s="19">
        <f>SUM(D13:D21)</f>
        <v>0</v>
      </c>
    </row>
    <row r="23" spans="2:4" ht="15.75" thickBot="1" x14ac:dyDescent="0.3">
      <c r="B23" s="21" t="s">
        <v>18</v>
      </c>
      <c r="D23" s="81">
        <v>2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89"/>
  <sheetViews>
    <sheetView showGridLines="0" workbookViewId="0">
      <selection activeCell="A66" sqref="A66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83</v>
      </c>
      <c r="F2" t="s">
        <v>82</v>
      </c>
      <c r="G2" t="s">
        <v>81</v>
      </c>
      <c r="H2" t="s">
        <v>80</v>
      </c>
      <c r="I2" t="s">
        <v>89</v>
      </c>
      <c r="J2" t="s">
        <v>90</v>
      </c>
      <c r="K2" t="s">
        <v>79</v>
      </c>
      <c r="L2" s="3" t="s">
        <v>78</v>
      </c>
      <c r="M2" s="3" t="s">
        <v>77</v>
      </c>
      <c r="N2" s="3" t="s">
        <v>76</v>
      </c>
      <c r="O2" s="3" t="s">
        <v>75</v>
      </c>
      <c r="P2" s="3" t="s">
        <v>74</v>
      </c>
      <c r="Q2" s="3" t="s">
        <v>73</v>
      </c>
      <c r="R2" s="3" t="s">
        <v>72</v>
      </c>
      <c r="S2" s="3" t="s">
        <v>71</v>
      </c>
      <c r="T2" s="3" t="s">
        <v>70</v>
      </c>
      <c r="U2" s="3" t="s">
        <v>19</v>
      </c>
      <c r="V2" t="s">
        <v>18</v>
      </c>
    </row>
    <row r="3" spans="1:22" hidden="1" x14ac:dyDescent="0.25">
      <c r="A3" t="s">
        <v>95</v>
      </c>
      <c r="B3" s="1" t="s">
        <v>409</v>
      </c>
      <c r="C3" t="s">
        <v>1</v>
      </c>
      <c r="D3" t="s">
        <v>91</v>
      </c>
      <c r="E3" t="s">
        <v>391</v>
      </c>
      <c r="F3" t="s">
        <v>392</v>
      </c>
      <c r="G3">
        <v>1760</v>
      </c>
      <c r="H3">
        <v>1760</v>
      </c>
      <c r="I3">
        <v>1760</v>
      </c>
      <c r="J3">
        <v>1760</v>
      </c>
      <c r="L3" s="3">
        <v>0</v>
      </c>
      <c r="M3" s="3">
        <v>0</v>
      </c>
      <c r="N3" s="3">
        <v>0</v>
      </c>
      <c r="O3" s="3">
        <v>22.5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83">
        <f>+Tabla3[[#This Row],[V GRAVADAS]]</f>
        <v>22.5</v>
      </c>
      <c r="V3">
        <v>2</v>
      </c>
    </row>
    <row r="4" spans="1:22" hidden="1" x14ac:dyDescent="0.25">
      <c r="A4" t="s">
        <v>95</v>
      </c>
      <c r="B4" s="1" t="s">
        <v>410</v>
      </c>
      <c r="C4" t="s">
        <v>1</v>
      </c>
      <c r="D4" t="s">
        <v>91</v>
      </c>
      <c r="E4" t="s">
        <v>391</v>
      </c>
      <c r="F4" t="s">
        <v>392</v>
      </c>
      <c r="G4">
        <v>1761</v>
      </c>
      <c r="H4">
        <v>1761</v>
      </c>
      <c r="I4">
        <v>1761</v>
      </c>
      <c r="J4">
        <v>1761</v>
      </c>
      <c r="L4" s="3">
        <v>0</v>
      </c>
      <c r="M4" s="3">
        <v>0</v>
      </c>
      <c r="N4" s="3">
        <v>0</v>
      </c>
      <c r="O4" s="3">
        <v>13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83">
        <f>+Tabla3[[#This Row],[V GRAVADAS]]</f>
        <v>13</v>
      </c>
      <c r="V4">
        <v>2</v>
      </c>
    </row>
    <row r="5" spans="1:22" hidden="1" x14ac:dyDescent="0.25">
      <c r="A5" t="s">
        <v>95</v>
      </c>
      <c r="B5" s="1" t="s">
        <v>411</v>
      </c>
      <c r="C5" t="s">
        <v>1</v>
      </c>
      <c r="D5" t="s">
        <v>91</v>
      </c>
      <c r="E5" t="s">
        <v>391</v>
      </c>
      <c r="F5" t="s">
        <v>392</v>
      </c>
      <c r="G5">
        <v>1762</v>
      </c>
      <c r="H5">
        <v>1762</v>
      </c>
      <c r="I5">
        <v>1762</v>
      </c>
      <c r="J5">
        <v>1762</v>
      </c>
      <c r="L5" s="3">
        <v>0</v>
      </c>
      <c r="M5" s="3">
        <v>0</v>
      </c>
      <c r="N5" s="3">
        <v>0</v>
      </c>
      <c r="O5" s="3">
        <v>17.75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83">
        <f>+Tabla3[[#This Row],[V GRAVADAS]]</f>
        <v>17.75</v>
      </c>
      <c r="V5">
        <v>2</v>
      </c>
    </row>
    <row r="6" spans="1:22" hidden="1" x14ac:dyDescent="0.25">
      <c r="A6" t="s">
        <v>95</v>
      </c>
      <c r="B6" s="1" t="s">
        <v>412</v>
      </c>
      <c r="C6" t="s">
        <v>1</v>
      </c>
      <c r="D6" t="s">
        <v>91</v>
      </c>
      <c r="E6" t="s">
        <v>391</v>
      </c>
      <c r="F6" t="s">
        <v>392</v>
      </c>
      <c r="G6">
        <v>1763</v>
      </c>
      <c r="H6">
        <v>1763</v>
      </c>
      <c r="I6">
        <v>1763</v>
      </c>
      <c r="J6">
        <v>1763</v>
      </c>
      <c r="L6" s="3">
        <v>0</v>
      </c>
      <c r="M6" s="3">
        <v>0</v>
      </c>
      <c r="N6" s="3">
        <v>0</v>
      </c>
      <c r="O6" s="3">
        <v>24.75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83">
        <f>+Tabla3[[#This Row],[V GRAVADAS]]</f>
        <v>24.75</v>
      </c>
      <c r="V6">
        <v>2</v>
      </c>
    </row>
    <row r="7" spans="1:22" hidden="1" x14ac:dyDescent="0.25">
      <c r="A7" t="s">
        <v>95</v>
      </c>
      <c r="B7" s="1" t="s">
        <v>413</v>
      </c>
      <c r="C7" t="s">
        <v>1</v>
      </c>
      <c r="D7" t="s">
        <v>91</v>
      </c>
      <c r="E7" t="s">
        <v>391</v>
      </c>
      <c r="F7" t="s">
        <v>392</v>
      </c>
      <c r="G7">
        <v>1764</v>
      </c>
      <c r="H7">
        <v>1764</v>
      </c>
      <c r="I7">
        <v>1764</v>
      </c>
      <c r="J7">
        <v>1764</v>
      </c>
      <c r="L7" s="3">
        <v>0</v>
      </c>
      <c r="M7" s="3">
        <v>0</v>
      </c>
      <c r="N7" s="3">
        <v>0</v>
      </c>
      <c r="O7" s="3">
        <v>15.25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83">
        <f>+Tabla3[[#This Row],[V GRAVADAS]]</f>
        <v>15.25</v>
      </c>
      <c r="V7">
        <v>2</v>
      </c>
    </row>
    <row r="8" spans="1:22" hidden="1" x14ac:dyDescent="0.25">
      <c r="A8" t="s">
        <v>95</v>
      </c>
      <c r="B8" s="1" t="s">
        <v>414</v>
      </c>
      <c r="C8" t="s">
        <v>1</v>
      </c>
      <c r="D8" t="s">
        <v>91</v>
      </c>
      <c r="E8" t="s">
        <v>391</v>
      </c>
      <c r="F8" t="s">
        <v>392</v>
      </c>
      <c r="G8">
        <v>1765</v>
      </c>
      <c r="H8">
        <v>1765</v>
      </c>
      <c r="I8">
        <v>1765</v>
      </c>
      <c r="J8">
        <v>1765</v>
      </c>
      <c r="L8" s="3">
        <v>0</v>
      </c>
      <c r="M8" s="3">
        <v>0</v>
      </c>
      <c r="N8" s="3">
        <v>0</v>
      </c>
      <c r="O8" s="3">
        <v>24.5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83">
        <f>+Tabla3[[#This Row],[V GRAVADAS]]</f>
        <v>24.5</v>
      </c>
      <c r="V8">
        <v>2</v>
      </c>
    </row>
    <row r="9" spans="1:22" hidden="1" x14ac:dyDescent="0.25">
      <c r="A9" t="s">
        <v>95</v>
      </c>
      <c r="B9" s="1" t="s">
        <v>415</v>
      </c>
      <c r="C9" t="s">
        <v>1</v>
      </c>
      <c r="D9" t="s">
        <v>91</v>
      </c>
      <c r="E9" t="s">
        <v>391</v>
      </c>
      <c r="F9" t="s">
        <v>392</v>
      </c>
      <c r="G9">
        <v>1766</v>
      </c>
      <c r="H9">
        <v>1766</v>
      </c>
      <c r="I9">
        <v>1766</v>
      </c>
      <c r="J9">
        <v>1766</v>
      </c>
      <c r="L9" s="3">
        <v>0</v>
      </c>
      <c r="M9" s="3">
        <v>0</v>
      </c>
      <c r="N9" s="3">
        <v>0</v>
      </c>
      <c r="O9" s="3">
        <v>17.25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83">
        <f>+Tabla3[[#This Row],[V GRAVADAS]]</f>
        <v>17.25</v>
      </c>
      <c r="V9">
        <v>2</v>
      </c>
    </row>
    <row r="10" spans="1:22" hidden="1" x14ac:dyDescent="0.25">
      <c r="A10" t="s">
        <v>95</v>
      </c>
      <c r="B10" s="1" t="s">
        <v>416</v>
      </c>
      <c r="C10" t="s">
        <v>1</v>
      </c>
      <c r="D10" t="s">
        <v>91</v>
      </c>
      <c r="E10" t="s">
        <v>391</v>
      </c>
      <c r="F10" t="s">
        <v>392</v>
      </c>
      <c r="G10">
        <v>1767</v>
      </c>
      <c r="H10">
        <v>1767</v>
      </c>
      <c r="I10">
        <v>1767</v>
      </c>
      <c r="J10">
        <v>1767</v>
      </c>
      <c r="L10" s="3">
        <v>0</v>
      </c>
      <c r="M10" s="3">
        <v>0</v>
      </c>
      <c r="N10" s="3">
        <v>0</v>
      </c>
      <c r="O10" s="3">
        <v>8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83">
        <f>+Tabla3[[#This Row],[V GRAVADAS]]</f>
        <v>8</v>
      </c>
      <c r="V10">
        <v>2</v>
      </c>
    </row>
    <row r="11" spans="1:22" hidden="1" x14ac:dyDescent="0.25">
      <c r="A11" t="s">
        <v>95</v>
      </c>
      <c r="B11" s="1" t="s">
        <v>417</v>
      </c>
      <c r="C11" t="s">
        <v>1</v>
      </c>
      <c r="D11" t="s">
        <v>91</v>
      </c>
      <c r="E11" t="s">
        <v>391</v>
      </c>
      <c r="F11" t="s">
        <v>392</v>
      </c>
      <c r="G11">
        <v>1768</v>
      </c>
      <c r="H11">
        <v>1768</v>
      </c>
      <c r="I11">
        <v>1768</v>
      </c>
      <c r="J11">
        <v>1768</v>
      </c>
      <c r="L11" s="3">
        <v>0</v>
      </c>
      <c r="M11" s="3">
        <v>0</v>
      </c>
      <c r="N11" s="3">
        <v>0</v>
      </c>
      <c r="O11" s="3">
        <v>27.5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83">
        <f>+Tabla3[[#This Row],[V GRAVADAS]]</f>
        <v>27.5</v>
      </c>
      <c r="V11">
        <v>2</v>
      </c>
    </row>
    <row r="12" spans="1:22" hidden="1" x14ac:dyDescent="0.25">
      <c r="A12" t="s">
        <v>95</v>
      </c>
      <c r="B12" s="1" t="s">
        <v>418</v>
      </c>
      <c r="C12" t="s">
        <v>1</v>
      </c>
      <c r="D12" t="s">
        <v>91</v>
      </c>
      <c r="E12" t="s">
        <v>391</v>
      </c>
      <c r="F12" t="s">
        <v>392</v>
      </c>
      <c r="G12">
        <v>1769</v>
      </c>
      <c r="H12">
        <v>1769</v>
      </c>
      <c r="I12">
        <v>1769</v>
      </c>
      <c r="J12">
        <v>1769</v>
      </c>
      <c r="L12" s="3">
        <v>0</v>
      </c>
      <c r="M12" s="3">
        <v>0</v>
      </c>
      <c r="N12" s="3">
        <v>0</v>
      </c>
      <c r="O12" s="3">
        <v>8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83">
        <f>+Tabla3[[#This Row],[V GRAVADAS]]</f>
        <v>8</v>
      </c>
      <c r="V12">
        <v>2</v>
      </c>
    </row>
    <row r="13" spans="1:22" hidden="1" x14ac:dyDescent="0.25">
      <c r="A13" t="s">
        <v>95</v>
      </c>
      <c r="B13" s="1" t="s">
        <v>419</v>
      </c>
      <c r="C13" t="s">
        <v>1</v>
      </c>
      <c r="D13" t="s">
        <v>91</v>
      </c>
      <c r="E13" t="s">
        <v>391</v>
      </c>
      <c r="F13" t="s">
        <v>392</v>
      </c>
      <c r="G13">
        <v>1770</v>
      </c>
      <c r="H13">
        <v>1770</v>
      </c>
      <c r="I13">
        <v>1770</v>
      </c>
      <c r="J13">
        <v>1770</v>
      </c>
      <c r="L13" s="3">
        <v>0</v>
      </c>
      <c r="M13" s="3">
        <v>0</v>
      </c>
      <c r="N13" s="3">
        <v>0</v>
      </c>
      <c r="O13" s="3">
        <v>20.5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83">
        <f>+Tabla3[[#This Row],[V GRAVADAS]]</f>
        <v>20.5</v>
      </c>
      <c r="V13">
        <v>2</v>
      </c>
    </row>
    <row r="14" spans="1:22" hidden="1" x14ac:dyDescent="0.25">
      <c r="A14" t="s">
        <v>95</v>
      </c>
      <c r="B14" s="1" t="s">
        <v>420</v>
      </c>
      <c r="C14" t="s">
        <v>1</v>
      </c>
      <c r="D14" t="s">
        <v>91</v>
      </c>
      <c r="E14" t="s">
        <v>391</v>
      </c>
      <c r="F14" t="s">
        <v>392</v>
      </c>
      <c r="G14">
        <v>1771</v>
      </c>
      <c r="H14">
        <v>1771</v>
      </c>
      <c r="I14">
        <v>1771</v>
      </c>
      <c r="J14">
        <v>1771</v>
      </c>
      <c r="L14" s="3">
        <v>0</v>
      </c>
      <c r="M14" s="3">
        <v>0</v>
      </c>
      <c r="N14" s="3">
        <v>0</v>
      </c>
      <c r="O14" s="3">
        <v>5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83">
        <f>+Tabla3[[#This Row],[V GRAVADAS]]</f>
        <v>5</v>
      </c>
      <c r="V14">
        <v>2</v>
      </c>
    </row>
    <row r="15" spans="1:22" hidden="1" x14ac:dyDescent="0.25">
      <c r="A15" t="s">
        <v>95</v>
      </c>
      <c r="B15" s="1" t="s">
        <v>421</v>
      </c>
      <c r="C15" t="s">
        <v>1</v>
      </c>
      <c r="D15" t="s">
        <v>91</v>
      </c>
      <c r="E15" t="s">
        <v>391</v>
      </c>
      <c r="F15" t="s">
        <v>392</v>
      </c>
      <c r="G15">
        <v>1772</v>
      </c>
      <c r="H15">
        <v>1772</v>
      </c>
      <c r="I15">
        <v>1772</v>
      </c>
      <c r="J15">
        <v>1772</v>
      </c>
      <c r="L15" s="3">
        <v>0</v>
      </c>
      <c r="M15" s="3">
        <v>0</v>
      </c>
      <c r="N15" s="3">
        <v>0</v>
      </c>
      <c r="O15" s="3">
        <v>4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83">
        <f>+Tabla3[[#This Row],[V GRAVADAS]]</f>
        <v>4</v>
      </c>
      <c r="V15">
        <v>2</v>
      </c>
    </row>
    <row r="16" spans="1:22" hidden="1" x14ac:dyDescent="0.25">
      <c r="A16" t="s">
        <v>95</v>
      </c>
      <c r="B16" s="1" t="s">
        <v>422</v>
      </c>
      <c r="C16" t="s">
        <v>1</v>
      </c>
      <c r="D16" t="s">
        <v>91</v>
      </c>
      <c r="E16" t="s">
        <v>391</v>
      </c>
      <c r="F16" t="s">
        <v>392</v>
      </c>
      <c r="G16">
        <v>1773</v>
      </c>
      <c r="H16">
        <v>1773</v>
      </c>
      <c r="I16">
        <v>1773</v>
      </c>
      <c r="J16">
        <v>1773</v>
      </c>
      <c r="L16" s="3">
        <v>0</v>
      </c>
      <c r="M16" s="3">
        <v>0</v>
      </c>
      <c r="N16" s="3">
        <v>0</v>
      </c>
      <c r="O16" s="3">
        <v>6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83">
        <f>+Tabla3[[#This Row],[V GRAVADAS]]</f>
        <v>6</v>
      </c>
      <c r="V16">
        <v>2</v>
      </c>
    </row>
    <row r="17" spans="1:22" hidden="1" x14ac:dyDescent="0.25">
      <c r="A17" t="s">
        <v>95</v>
      </c>
      <c r="B17" s="1" t="s">
        <v>423</v>
      </c>
      <c r="C17" t="s">
        <v>1</v>
      </c>
      <c r="D17" t="s">
        <v>91</v>
      </c>
      <c r="E17" t="s">
        <v>391</v>
      </c>
      <c r="F17" t="s">
        <v>392</v>
      </c>
      <c r="G17">
        <v>1774</v>
      </c>
      <c r="H17">
        <v>1774</v>
      </c>
      <c r="I17">
        <v>1774</v>
      </c>
      <c r="J17">
        <v>1774</v>
      </c>
      <c r="L17" s="3">
        <v>0</v>
      </c>
      <c r="M17" s="3">
        <v>0</v>
      </c>
      <c r="N17" s="3">
        <v>0</v>
      </c>
      <c r="O17" s="3">
        <v>29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83">
        <f>+Tabla3[[#This Row],[V GRAVADAS]]</f>
        <v>29</v>
      </c>
      <c r="V17">
        <v>2</v>
      </c>
    </row>
    <row r="18" spans="1:22" hidden="1" x14ac:dyDescent="0.25">
      <c r="A18" t="s">
        <v>95</v>
      </c>
      <c r="B18" s="1" t="s">
        <v>424</v>
      </c>
      <c r="C18" t="s">
        <v>1</v>
      </c>
      <c r="D18" t="s">
        <v>91</v>
      </c>
      <c r="E18" t="s">
        <v>391</v>
      </c>
      <c r="F18" t="s">
        <v>392</v>
      </c>
      <c r="G18">
        <v>1775</v>
      </c>
      <c r="H18">
        <v>1775</v>
      </c>
      <c r="I18">
        <v>1775</v>
      </c>
      <c r="J18">
        <v>1775</v>
      </c>
      <c r="L18" s="3">
        <v>0</v>
      </c>
      <c r="M18" s="3">
        <v>0</v>
      </c>
      <c r="N18" s="3">
        <v>0</v>
      </c>
      <c r="O18" s="3">
        <v>8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83">
        <f>+Tabla3[[#This Row],[V GRAVADAS]]</f>
        <v>8</v>
      </c>
      <c r="V18">
        <v>2</v>
      </c>
    </row>
    <row r="19" spans="1:22" hidden="1" x14ac:dyDescent="0.25">
      <c r="A19" t="s">
        <v>95</v>
      </c>
      <c r="B19" s="1" t="s">
        <v>425</v>
      </c>
      <c r="C19" t="s">
        <v>1</v>
      </c>
      <c r="D19" t="s">
        <v>91</v>
      </c>
      <c r="E19" t="s">
        <v>391</v>
      </c>
      <c r="F19" t="s">
        <v>392</v>
      </c>
      <c r="G19">
        <v>1776</v>
      </c>
      <c r="H19">
        <v>1776</v>
      </c>
      <c r="I19">
        <v>1776</v>
      </c>
      <c r="J19">
        <v>1776</v>
      </c>
      <c r="L19" s="3">
        <v>0</v>
      </c>
      <c r="M19" s="3">
        <v>0</v>
      </c>
      <c r="N19" s="3">
        <v>0</v>
      </c>
      <c r="O19" s="3">
        <v>2.5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83">
        <f>+Tabla3[[#This Row],[V GRAVADAS]]</f>
        <v>2.5</v>
      </c>
      <c r="V19">
        <v>2</v>
      </c>
    </row>
    <row r="20" spans="1:22" hidden="1" x14ac:dyDescent="0.25">
      <c r="A20" t="s">
        <v>95</v>
      </c>
      <c r="B20" s="1" t="s">
        <v>426</v>
      </c>
      <c r="C20" t="s">
        <v>1</v>
      </c>
      <c r="D20" t="s">
        <v>91</v>
      </c>
      <c r="E20" t="s">
        <v>391</v>
      </c>
      <c r="F20" t="s">
        <v>392</v>
      </c>
      <c r="G20">
        <v>1777</v>
      </c>
      <c r="H20">
        <v>1777</v>
      </c>
      <c r="I20">
        <v>1777</v>
      </c>
      <c r="J20">
        <v>1777</v>
      </c>
      <c r="L20" s="3">
        <v>0</v>
      </c>
      <c r="M20" s="3">
        <v>0</v>
      </c>
      <c r="N20" s="3">
        <v>0</v>
      </c>
      <c r="O20" s="3">
        <v>7.25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83">
        <f>+Tabla3[[#This Row],[V GRAVADAS]]</f>
        <v>7.25</v>
      </c>
      <c r="V20">
        <v>2</v>
      </c>
    </row>
    <row r="21" spans="1:22" hidden="1" x14ac:dyDescent="0.25">
      <c r="A21" t="s">
        <v>95</v>
      </c>
      <c r="B21" s="1" t="s">
        <v>427</v>
      </c>
      <c r="C21" t="s">
        <v>1</v>
      </c>
      <c r="D21" t="s">
        <v>91</v>
      </c>
      <c r="E21" t="s">
        <v>391</v>
      </c>
      <c r="F21" t="s">
        <v>392</v>
      </c>
      <c r="G21">
        <v>1778</v>
      </c>
      <c r="H21">
        <v>1778</v>
      </c>
      <c r="I21">
        <v>1778</v>
      </c>
      <c r="J21">
        <v>1778</v>
      </c>
      <c r="L21" s="3">
        <v>0</v>
      </c>
      <c r="M21" s="3">
        <v>0</v>
      </c>
      <c r="N21" s="3">
        <v>0</v>
      </c>
      <c r="O21" s="3">
        <v>30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83">
        <f>+Tabla3[[#This Row],[V GRAVADAS]]</f>
        <v>30</v>
      </c>
      <c r="V21">
        <v>2</v>
      </c>
    </row>
    <row r="22" spans="1:22" hidden="1" x14ac:dyDescent="0.25">
      <c r="A22" t="s">
        <v>95</v>
      </c>
      <c r="B22" s="1" t="s">
        <v>428</v>
      </c>
      <c r="C22" t="s">
        <v>1</v>
      </c>
      <c r="D22" t="s">
        <v>91</v>
      </c>
      <c r="E22" t="s">
        <v>391</v>
      </c>
      <c r="F22" t="s">
        <v>392</v>
      </c>
      <c r="G22">
        <v>1779</v>
      </c>
      <c r="H22">
        <v>1779</v>
      </c>
      <c r="I22">
        <v>1779</v>
      </c>
      <c r="J22">
        <v>1779</v>
      </c>
      <c r="L22" s="3">
        <v>0</v>
      </c>
      <c r="M22" s="3">
        <v>0</v>
      </c>
      <c r="N22" s="3">
        <v>0</v>
      </c>
      <c r="O22" s="3">
        <v>18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83">
        <f>+Tabla3[[#This Row],[V GRAVADAS]]</f>
        <v>18</v>
      </c>
      <c r="V22">
        <v>2</v>
      </c>
    </row>
    <row r="23" spans="1:22" hidden="1" x14ac:dyDescent="0.25">
      <c r="A23" t="s">
        <v>95</v>
      </c>
      <c r="B23" s="1" t="s">
        <v>429</v>
      </c>
      <c r="C23" t="s">
        <v>1</v>
      </c>
      <c r="D23" t="s">
        <v>91</v>
      </c>
      <c r="E23" t="s">
        <v>391</v>
      </c>
      <c r="F23" t="s">
        <v>392</v>
      </c>
      <c r="G23">
        <v>1780</v>
      </c>
      <c r="H23">
        <v>1780</v>
      </c>
      <c r="I23">
        <v>1780</v>
      </c>
      <c r="J23">
        <v>1780</v>
      </c>
      <c r="L23" s="3">
        <v>0</v>
      </c>
      <c r="M23" s="3">
        <v>0</v>
      </c>
      <c r="N23" s="3">
        <v>0</v>
      </c>
      <c r="O23" s="3">
        <v>9.75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83">
        <f>+Tabla3[[#This Row],[V GRAVADAS]]</f>
        <v>9.75</v>
      </c>
      <c r="V23">
        <v>2</v>
      </c>
    </row>
    <row r="24" spans="1:22" hidden="1" x14ac:dyDescent="0.25">
      <c r="A24" t="s">
        <v>453</v>
      </c>
      <c r="B24" s="1" t="s">
        <v>434</v>
      </c>
      <c r="C24" t="s">
        <v>1</v>
      </c>
      <c r="D24" t="s">
        <v>91</v>
      </c>
      <c r="E24" t="s">
        <v>391</v>
      </c>
      <c r="F24" t="s">
        <v>392</v>
      </c>
      <c r="G24">
        <v>1781</v>
      </c>
      <c r="H24">
        <v>1781</v>
      </c>
      <c r="I24">
        <v>1781</v>
      </c>
      <c r="J24">
        <v>1781</v>
      </c>
      <c r="L24" s="3">
        <v>0</v>
      </c>
      <c r="M24" s="3">
        <v>0</v>
      </c>
      <c r="N24" s="3">
        <v>0</v>
      </c>
      <c r="O24" s="3">
        <v>11.25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83">
        <f>+Tabla3[[#This Row],[V GRAVADAS]]</f>
        <v>11.25</v>
      </c>
      <c r="V24">
        <v>2</v>
      </c>
    </row>
    <row r="25" spans="1:22" hidden="1" x14ac:dyDescent="0.25">
      <c r="A25" t="s">
        <v>453</v>
      </c>
      <c r="B25" s="1" t="s">
        <v>435</v>
      </c>
      <c r="C25" t="s">
        <v>1</v>
      </c>
      <c r="D25" t="s">
        <v>91</v>
      </c>
      <c r="E25" t="s">
        <v>391</v>
      </c>
      <c r="F25" t="s">
        <v>392</v>
      </c>
      <c r="G25">
        <v>1782</v>
      </c>
      <c r="H25">
        <v>1782</v>
      </c>
      <c r="I25">
        <v>1782</v>
      </c>
      <c r="J25">
        <v>1782</v>
      </c>
      <c r="L25" s="3">
        <v>0</v>
      </c>
      <c r="M25" s="3">
        <v>0</v>
      </c>
      <c r="N25" s="3">
        <v>0</v>
      </c>
      <c r="O25" s="3">
        <v>2.5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83">
        <f>+Tabla3[[#This Row],[V GRAVADAS]]</f>
        <v>2.5</v>
      </c>
      <c r="V25">
        <v>2</v>
      </c>
    </row>
    <row r="26" spans="1:22" hidden="1" x14ac:dyDescent="0.25">
      <c r="A26" t="s">
        <v>453</v>
      </c>
      <c r="B26" s="1" t="s">
        <v>436</v>
      </c>
      <c r="C26" t="s">
        <v>1</v>
      </c>
      <c r="D26" t="s">
        <v>91</v>
      </c>
      <c r="E26" t="s">
        <v>391</v>
      </c>
      <c r="F26" t="s">
        <v>392</v>
      </c>
      <c r="G26">
        <v>1783</v>
      </c>
      <c r="H26">
        <v>1783</v>
      </c>
      <c r="I26">
        <v>1783</v>
      </c>
      <c r="J26">
        <v>1783</v>
      </c>
      <c r="L26" s="3">
        <v>0</v>
      </c>
      <c r="M26" s="3">
        <v>0</v>
      </c>
      <c r="N26" s="3">
        <v>0</v>
      </c>
      <c r="O26" s="3">
        <v>20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83">
        <f>+Tabla3[[#This Row],[V GRAVADAS]]</f>
        <v>20</v>
      </c>
      <c r="V26">
        <v>2</v>
      </c>
    </row>
    <row r="27" spans="1:22" hidden="1" x14ac:dyDescent="0.25">
      <c r="A27" t="s">
        <v>453</v>
      </c>
      <c r="B27" s="1" t="s">
        <v>437</v>
      </c>
      <c r="C27" t="s">
        <v>1</v>
      </c>
      <c r="D27" t="s">
        <v>91</v>
      </c>
      <c r="E27" t="s">
        <v>391</v>
      </c>
      <c r="F27" t="s">
        <v>392</v>
      </c>
      <c r="G27">
        <v>1784</v>
      </c>
      <c r="H27">
        <v>1784</v>
      </c>
      <c r="I27">
        <v>1784</v>
      </c>
      <c r="J27">
        <v>1784</v>
      </c>
      <c r="L27" s="3">
        <v>0</v>
      </c>
      <c r="M27" s="3">
        <v>0</v>
      </c>
      <c r="N27" s="3">
        <v>0</v>
      </c>
      <c r="O27" s="3">
        <v>9.75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83">
        <f>+Tabla3[[#This Row],[V GRAVADAS]]</f>
        <v>9.75</v>
      </c>
      <c r="V27">
        <v>2</v>
      </c>
    </row>
    <row r="28" spans="1:22" hidden="1" x14ac:dyDescent="0.25">
      <c r="A28" t="s">
        <v>453</v>
      </c>
      <c r="B28" s="1" t="s">
        <v>438</v>
      </c>
      <c r="C28" t="s">
        <v>1</v>
      </c>
      <c r="D28" t="s">
        <v>91</v>
      </c>
      <c r="E28" t="s">
        <v>391</v>
      </c>
      <c r="F28" t="s">
        <v>392</v>
      </c>
      <c r="G28">
        <v>1785</v>
      </c>
      <c r="H28">
        <v>1785</v>
      </c>
      <c r="I28">
        <v>1785</v>
      </c>
      <c r="J28">
        <v>1785</v>
      </c>
      <c r="L28" s="3">
        <v>0</v>
      </c>
      <c r="M28" s="3">
        <v>0</v>
      </c>
      <c r="N28" s="3">
        <v>0</v>
      </c>
      <c r="O28" s="3">
        <v>11.25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83">
        <f>+Tabla3[[#This Row],[V GRAVADAS]]</f>
        <v>11.25</v>
      </c>
      <c r="V28">
        <v>2</v>
      </c>
    </row>
    <row r="29" spans="1:22" hidden="1" x14ac:dyDescent="0.25">
      <c r="A29" t="s">
        <v>453</v>
      </c>
      <c r="B29" s="1" t="s">
        <v>439</v>
      </c>
      <c r="C29" t="s">
        <v>1</v>
      </c>
      <c r="D29" t="s">
        <v>91</v>
      </c>
      <c r="E29" t="s">
        <v>391</v>
      </c>
      <c r="F29" t="s">
        <v>392</v>
      </c>
      <c r="G29">
        <v>1786</v>
      </c>
      <c r="H29">
        <v>1786</v>
      </c>
      <c r="I29">
        <v>1786</v>
      </c>
      <c r="J29">
        <v>1786</v>
      </c>
      <c r="L29" s="3">
        <v>0</v>
      </c>
      <c r="M29" s="3">
        <v>0</v>
      </c>
      <c r="N29" s="3">
        <v>0</v>
      </c>
      <c r="O29" s="3">
        <v>6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83">
        <f>+Tabla3[[#This Row],[V GRAVADAS]]</f>
        <v>6</v>
      </c>
      <c r="V29">
        <v>2</v>
      </c>
    </row>
    <row r="30" spans="1:22" hidden="1" x14ac:dyDescent="0.25">
      <c r="A30" t="s">
        <v>453</v>
      </c>
      <c r="B30" s="1" t="s">
        <v>440</v>
      </c>
      <c r="C30" t="s">
        <v>1</v>
      </c>
      <c r="D30" t="s">
        <v>91</v>
      </c>
      <c r="E30" t="s">
        <v>391</v>
      </c>
      <c r="F30" t="s">
        <v>392</v>
      </c>
      <c r="G30">
        <v>1787</v>
      </c>
      <c r="H30">
        <v>1787</v>
      </c>
      <c r="I30">
        <v>1787</v>
      </c>
      <c r="J30">
        <v>1787</v>
      </c>
      <c r="L30" s="3">
        <v>0</v>
      </c>
      <c r="M30" s="3">
        <v>0</v>
      </c>
      <c r="N30" s="3">
        <v>0</v>
      </c>
      <c r="O30" s="3">
        <v>30.5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83">
        <f>+Tabla3[[#This Row],[V GRAVADAS]]</f>
        <v>30.5</v>
      </c>
      <c r="V30">
        <v>2</v>
      </c>
    </row>
    <row r="31" spans="1:22" hidden="1" x14ac:dyDescent="0.25">
      <c r="A31" t="s">
        <v>453</v>
      </c>
      <c r="B31" s="1" t="s">
        <v>441</v>
      </c>
      <c r="C31" t="s">
        <v>1</v>
      </c>
      <c r="D31" t="s">
        <v>91</v>
      </c>
      <c r="E31" t="s">
        <v>391</v>
      </c>
      <c r="F31" t="s">
        <v>392</v>
      </c>
      <c r="G31">
        <v>1788</v>
      </c>
      <c r="H31">
        <v>1788</v>
      </c>
      <c r="I31">
        <v>1788</v>
      </c>
      <c r="J31">
        <v>1788</v>
      </c>
      <c r="L31" s="3">
        <v>0</v>
      </c>
      <c r="M31" s="3">
        <v>0</v>
      </c>
      <c r="N31" s="3">
        <v>0</v>
      </c>
      <c r="O31" s="3">
        <v>30.5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83">
        <f>+Tabla3[[#This Row],[V GRAVADAS]]</f>
        <v>30.5</v>
      </c>
      <c r="V31">
        <v>2</v>
      </c>
    </row>
    <row r="32" spans="1:22" hidden="1" x14ac:dyDescent="0.25">
      <c r="A32" t="s">
        <v>453</v>
      </c>
      <c r="B32" s="1" t="s">
        <v>442</v>
      </c>
      <c r="C32" t="s">
        <v>1</v>
      </c>
      <c r="D32" t="s">
        <v>91</v>
      </c>
      <c r="E32" t="s">
        <v>391</v>
      </c>
      <c r="F32" t="s">
        <v>392</v>
      </c>
      <c r="G32">
        <v>1789</v>
      </c>
      <c r="H32">
        <v>1789</v>
      </c>
      <c r="I32">
        <v>1789</v>
      </c>
      <c r="J32">
        <v>1789</v>
      </c>
      <c r="L32" s="3">
        <v>0</v>
      </c>
      <c r="M32" s="3">
        <v>0</v>
      </c>
      <c r="N32" s="3">
        <v>0</v>
      </c>
      <c r="O32" s="3">
        <v>10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83">
        <f>+Tabla3[[#This Row],[V GRAVADAS]]</f>
        <v>10</v>
      </c>
      <c r="V32">
        <v>2</v>
      </c>
    </row>
    <row r="33" spans="1:22" hidden="1" x14ac:dyDescent="0.25">
      <c r="A33" t="s">
        <v>453</v>
      </c>
      <c r="B33" s="1" t="s">
        <v>443</v>
      </c>
      <c r="C33" t="s">
        <v>1</v>
      </c>
      <c r="D33" t="s">
        <v>91</v>
      </c>
      <c r="E33" t="s">
        <v>391</v>
      </c>
      <c r="F33" t="s">
        <v>392</v>
      </c>
      <c r="G33">
        <v>1790</v>
      </c>
      <c r="H33">
        <v>1790</v>
      </c>
      <c r="I33">
        <v>1790</v>
      </c>
      <c r="J33">
        <v>1790</v>
      </c>
      <c r="L33" s="3">
        <v>0</v>
      </c>
      <c r="M33" s="3">
        <v>0</v>
      </c>
      <c r="N33" s="3">
        <v>0</v>
      </c>
      <c r="O33" s="3">
        <v>20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83">
        <f>+Tabla3[[#This Row],[V GRAVADAS]]</f>
        <v>20</v>
      </c>
      <c r="V33">
        <v>2</v>
      </c>
    </row>
    <row r="34" spans="1:22" hidden="1" x14ac:dyDescent="0.25">
      <c r="A34" t="s">
        <v>453</v>
      </c>
      <c r="B34" s="1" t="s">
        <v>444</v>
      </c>
      <c r="C34" t="s">
        <v>1</v>
      </c>
      <c r="D34" t="s">
        <v>91</v>
      </c>
      <c r="E34" t="s">
        <v>391</v>
      </c>
      <c r="F34" t="s">
        <v>392</v>
      </c>
      <c r="G34">
        <v>1791</v>
      </c>
      <c r="H34">
        <v>1791</v>
      </c>
      <c r="I34">
        <v>1791</v>
      </c>
      <c r="J34">
        <v>1791</v>
      </c>
      <c r="L34" s="3">
        <v>0</v>
      </c>
      <c r="M34" s="3">
        <v>0</v>
      </c>
      <c r="N34" s="3">
        <v>0</v>
      </c>
      <c r="O34" s="3">
        <v>19.25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83">
        <f>+Tabla3[[#This Row],[V GRAVADAS]]</f>
        <v>19.25</v>
      </c>
      <c r="V34">
        <v>2</v>
      </c>
    </row>
    <row r="35" spans="1:22" hidden="1" x14ac:dyDescent="0.25">
      <c r="A35" t="s">
        <v>453</v>
      </c>
      <c r="B35" s="1" t="s">
        <v>445</v>
      </c>
      <c r="C35" t="s">
        <v>1</v>
      </c>
      <c r="D35" t="s">
        <v>91</v>
      </c>
      <c r="E35" t="s">
        <v>391</v>
      </c>
      <c r="F35" t="s">
        <v>392</v>
      </c>
      <c r="G35">
        <v>1792</v>
      </c>
      <c r="H35">
        <v>1792</v>
      </c>
      <c r="I35">
        <v>1792</v>
      </c>
      <c r="J35">
        <v>1792</v>
      </c>
      <c r="L35" s="3">
        <v>0</v>
      </c>
      <c r="M35" s="3">
        <v>0</v>
      </c>
      <c r="N35" s="3">
        <v>0</v>
      </c>
      <c r="O35" s="3">
        <v>4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83">
        <f>+Tabla3[[#This Row],[V GRAVADAS]]</f>
        <v>4</v>
      </c>
      <c r="V35">
        <v>2</v>
      </c>
    </row>
    <row r="36" spans="1:22" hidden="1" x14ac:dyDescent="0.25">
      <c r="A36" t="s">
        <v>453</v>
      </c>
      <c r="B36" s="1" t="s">
        <v>446</v>
      </c>
      <c r="C36" t="s">
        <v>1</v>
      </c>
      <c r="D36" t="s">
        <v>91</v>
      </c>
      <c r="E36" t="s">
        <v>391</v>
      </c>
      <c r="F36" t="s">
        <v>392</v>
      </c>
      <c r="G36">
        <v>1793</v>
      </c>
      <c r="H36">
        <v>1793</v>
      </c>
      <c r="I36">
        <v>1793</v>
      </c>
      <c r="J36">
        <v>1793</v>
      </c>
      <c r="L36" s="3">
        <v>0</v>
      </c>
      <c r="M36" s="3">
        <v>0</v>
      </c>
      <c r="N36" s="3">
        <v>0</v>
      </c>
      <c r="O36" s="3">
        <v>12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83">
        <f>+Tabla3[[#This Row],[V GRAVADAS]]</f>
        <v>12</v>
      </c>
      <c r="V36">
        <v>2</v>
      </c>
    </row>
    <row r="37" spans="1:22" hidden="1" x14ac:dyDescent="0.25">
      <c r="A37" t="s">
        <v>453</v>
      </c>
      <c r="B37" s="1" t="s">
        <v>447</v>
      </c>
      <c r="C37" t="s">
        <v>1</v>
      </c>
      <c r="D37" t="s">
        <v>91</v>
      </c>
      <c r="E37" t="s">
        <v>391</v>
      </c>
      <c r="F37" t="s">
        <v>392</v>
      </c>
      <c r="G37">
        <v>1794</v>
      </c>
      <c r="H37">
        <v>1794</v>
      </c>
      <c r="I37">
        <v>1794</v>
      </c>
      <c r="J37">
        <v>1794</v>
      </c>
      <c r="L37" s="3">
        <v>0</v>
      </c>
      <c r="M37" s="3">
        <v>0</v>
      </c>
      <c r="N37" s="3">
        <v>0</v>
      </c>
      <c r="O37" s="3">
        <v>16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83">
        <f>+Tabla3[[#This Row],[V GRAVADAS]]</f>
        <v>16</v>
      </c>
      <c r="V37">
        <v>2</v>
      </c>
    </row>
    <row r="38" spans="1:22" hidden="1" x14ac:dyDescent="0.25">
      <c r="A38" t="s">
        <v>453</v>
      </c>
      <c r="B38" s="1" t="s">
        <v>448</v>
      </c>
      <c r="C38" t="s">
        <v>1</v>
      </c>
      <c r="D38" t="s">
        <v>91</v>
      </c>
      <c r="E38" t="s">
        <v>391</v>
      </c>
      <c r="F38" t="s">
        <v>392</v>
      </c>
      <c r="G38">
        <v>1795</v>
      </c>
      <c r="H38">
        <v>1795</v>
      </c>
      <c r="I38">
        <v>1795</v>
      </c>
      <c r="J38">
        <v>1795</v>
      </c>
      <c r="L38" s="3">
        <v>0</v>
      </c>
      <c r="M38" s="3">
        <v>0</v>
      </c>
      <c r="N38" s="3">
        <v>0</v>
      </c>
      <c r="O38" s="3">
        <v>12.25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83">
        <f>+Tabla3[[#This Row],[V GRAVADAS]]</f>
        <v>12.25</v>
      </c>
      <c r="V38">
        <v>2</v>
      </c>
    </row>
    <row r="39" spans="1:22" hidden="1" x14ac:dyDescent="0.25">
      <c r="A39" t="s">
        <v>453</v>
      </c>
      <c r="B39" s="1" t="s">
        <v>449</v>
      </c>
      <c r="C39" t="s">
        <v>1</v>
      </c>
      <c r="D39" t="s">
        <v>91</v>
      </c>
      <c r="E39" t="s">
        <v>391</v>
      </c>
      <c r="F39" t="s">
        <v>392</v>
      </c>
      <c r="G39">
        <v>1796</v>
      </c>
      <c r="H39">
        <v>1796</v>
      </c>
      <c r="I39">
        <v>1796</v>
      </c>
      <c r="J39">
        <v>1796</v>
      </c>
      <c r="L39" s="3">
        <v>0</v>
      </c>
      <c r="M39" s="3">
        <v>0</v>
      </c>
      <c r="N39" s="3">
        <v>0</v>
      </c>
      <c r="O39" s="3">
        <v>10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83">
        <f>+Tabla3[[#This Row],[V GRAVADAS]]</f>
        <v>10</v>
      </c>
      <c r="V39">
        <v>2</v>
      </c>
    </row>
    <row r="40" spans="1:22" hidden="1" x14ac:dyDescent="0.25">
      <c r="A40" t="s">
        <v>453</v>
      </c>
      <c r="B40" s="1" t="s">
        <v>449</v>
      </c>
      <c r="C40" t="s">
        <v>1</v>
      </c>
      <c r="D40" t="s">
        <v>91</v>
      </c>
      <c r="E40" t="s">
        <v>391</v>
      </c>
      <c r="F40" t="s">
        <v>392</v>
      </c>
      <c r="G40">
        <v>1797</v>
      </c>
      <c r="H40">
        <v>1797</v>
      </c>
      <c r="I40">
        <v>1797</v>
      </c>
      <c r="J40">
        <v>1797</v>
      </c>
      <c r="L40" s="3">
        <v>0</v>
      </c>
      <c r="M40" s="3">
        <v>0</v>
      </c>
      <c r="N40" s="3">
        <v>0</v>
      </c>
      <c r="O40" s="3">
        <v>35.25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83">
        <f>+Tabla3[[#This Row],[V GRAVADAS]]</f>
        <v>35.25</v>
      </c>
      <c r="V40">
        <v>2</v>
      </c>
    </row>
    <row r="41" spans="1:22" hidden="1" x14ac:dyDescent="0.25">
      <c r="A41" t="s">
        <v>453</v>
      </c>
      <c r="B41" s="1" t="s">
        <v>450</v>
      </c>
      <c r="C41" t="s">
        <v>1</v>
      </c>
      <c r="D41" t="s">
        <v>91</v>
      </c>
      <c r="E41" t="s">
        <v>391</v>
      </c>
      <c r="F41" t="s">
        <v>392</v>
      </c>
      <c r="G41">
        <v>1798</v>
      </c>
      <c r="H41">
        <v>1798</v>
      </c>
      <c r="I41">
        <v>1798</v>
      </c>
      <c r="J41">
        <v>1798</v>
      </c>
      <c r="L41" s="3">
        <v>0</v>
      </c>
      <c r="M41" s="3">
        <v>0</v>
      </c>
      <c r="N41" s="3">
        <v>0</v>
      </c>
      <c r="O41" s="3">
        <v>21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83">
        <f>+Tabla3[[#This Row],[V GRAVADAS]]</f>
        <v>21</v>
      </c>
      <c r="V41">
        <v>2</v>
      </c>
    </row>
    <row r="42" spans="1:22" hidden="1" x14ac:dyDescent="0.25">
      <c r="A42" t="s">
        <v>453</v>
      </c>
      <c r="B42" s="1" t="s">
        <v>451</v>
      </c>
      <c r="C42" t="s">
        <v>1</v>
      </c>
      <c r="D42" t="s">
        <v>91</v>
      </c>
      <c r="E42" t="s">
        <v>391</v>
      </c>
      <c r="F42" t="s">
        <v>392</v>
      </c>
      <c r="G42">
        <v>1799</v>
      </c>
      <c r="H42">
        <v>1799</v>
      </c>
      <c r="I42">
        <v>1799</v>
      </c>
      <c r="J42">
        <v>1799</v>
      </c>
      <c r="L42" s="3">
        <v>0</v>
      </c>
      <c r="M42" s="3">
        <v>0</v>
      </c>
      <c r="N42" s="3">
        <v>0</v>
      </c>
      <c r="O42" s="3">
        <v>30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83">
        <f>+Tabla3[[#This Row],[V GRAVADAS]]</f>
        <v>30</v>
      </c>
      <c r="V42">
        <v>2</v>
      </c>
    </row>
    <row r="43" spans="1:22" hidden="1" x14ac:dyDescent="0.25">
      <c r="A43" t="s">
        <v>453</v>
      </c>
      <c r="B43" s="1" t="s">
        <v>452</v>
      </c>
      <c r="C43" t="s">
        <v>1</v>
      </c>
      <c r="D43" t="s">
        <v>91</v>
      </c>
      <c r="E43" t="s">
        <v>391</v>
      </c>
      <c r="F43" t="s">
        <v>392</v>
      </c>
      <c r="G43">
        <v>1800</v>
      </c>
      <c r="H43">
        <v>1800</v>
      </c>
      <c r="I43">
        <v>1800</v>
      </c>
      <c r="J43">
        <v>1800</v>
      </c>
      <c r="L43" s="3">
        <v>0</v>
      </c>
      <c r="M43" s="3">
        <v>0</v>
      </c>
      <c r="N43" s="3">
        <v>0</v>
      </c>
      <c r="O43" s="3">
        <v>23.25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83">
        <f>+Tabla3[[#This Row],[V GRAVADAS]]</f>
        <v>23.25</v>
      </c>
      <c r="V43">
        <v>2</v>
      </c>
    </row>
    <row r="44" spans="1:22" hidden="1" x14ac:dyDescent="0.25">
      <c r="A44" t="s">
        <v>394</v>
      </c>
      <c r="B44" s="1" t="s">
        <v>466</v>
      </c>
      <c r="C44" t="s">
        <v>1</v>
      </c>
      <c r="D44" t="s">
        <v>91</v>
      </c>
      <c r="E44" t="s">
        <v>391</v>
      </c>
      <c r="F44" t="s">
        <v>392</v>
      </c>
      <c r="G44">
        <v>1801</v>
      </c>
      <c r="H44">
        <v>1801</v>
      </c>
      <c r="I44">
        <v>1801</v>
      </c>
      <c r="J44">
        <v>1801</v>
      </c>
      <c r="L44" s="3">
        <v>0</v>
      </c>
      <c r="M44" s="3">
        <v>0</v>
      </c>
      <c r="N44" s="3">
        <v>0</v>
      </c>
      <c r="O44" s="3">
        <v>20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83">
        <f>+Tabla3[[#This Row],[V GRAVADAS]]</f>
        <v>20</v>
      </c>
      <c r="V44">
        <v>2</v>
      </c>
    </row>
    <row r="45" spans="1:22" hidden="1" x14ac:dyDescent="0.25">
      <c r="A45" t="s">
        <v>394</v>
      </c>
      <c r="B45" s="1" t="s">
        <v>467</v>
      </c>
      <c r="C45" t="s">
        <v>1</v>
      </c>
      <c r="D45" t="s">
        <v>91</v>
      </c>
      <c r="E45" t="s">
        <v>391</v>
      </c>
      <c r="F45" t="s">
        <v>392</v>
      </c>
      <c r="G45">
        <v>1802</v>
      </c>
      <c r="H45">
        <v>1802</v>
      </c>
      <c r="I45">
        <v>1802</v>
      </c>
      <c r="J45">
        <v>1802</v>
      </c>
      <c r="L45" s="3">
        <v>0</v>
      </c>
      <c r="M45" s="3">
        <v>0</v>
      </c>
      <c r="N45" s="3">
        <v>0</v>
      </c>
      <c r="O45" s="3">
        <v>16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83">
        <f>+Tabla3[[#This Row],[V GRAVADAS]]</f>
        <v>16</v>
      </c>
      <c r="V45">
        <v>2</v>
      </c>
    </row>
    <row r="46" spans="1:22" hidden="1" x14ac:dyDescent="0.25">
      <c r="A46" t="s">
        <v>394</v>
      </c>
      <c r="B46" s="1" t="s">
        <v>468</v>
      </c>
      <c r="C46" t="s">
        <v>1</v>
      </c>
      <c r="D46" t="s">
        <v>91</v>
      </c>
      <c r="E46" t="s">
        <v>391</v>
      </c>
      <c r="F46" t="s">
        <v>392</v>
      </c>
      <c r="G46">
        <v>1803</v>
      </c>
      <c r="H46">
        <v>1803</v>
      </c>
      <c r="I46">
        <v>1803</v>
      </c>
      <c r="J46">
        <v>1803</v>
      </c>
      <c r="L46" s="3">
        <v>0</v>
      </c>
      <c r="M46" s="3">
        <v>0</v>
      </c>
      <c r="N46" s="3">
        <v>0</v>
      </c>
      <c r="O46" s="3">
        <v>18.5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83">
        <f>+Tabla3[[#This Row],[V GRAVADAS]]</f>
        <v>18.5</v>
      </c>
      <c r="V46">
        <v>2</v>
      </c>
    </row>
    <row r="47" spans="1:22" hidden="1" x14ac:dyDescent="0.25">
      <c r="A47" t="s">
        <v>394</v>
      </c>
      <c r="B47" s="1" t="s">
        <v>469</v>
      </c>
      <c r="C47" t="s">
        <v>1</v>
      </c>
      <c r="D47" t="s">
        <v>91</v>
      </c>
      <c r="E47" t="s">
        <v>391</v>
      </c>
      <c r="F47" t="s">
        <v>392</v>
      </c>
      <c r="G47">
        <v>1804</v>
      </c>
      <c r="H47">
        <v>1804</v>
      </c>
      <c r="I47">
        <v>1804</v>
      </c>
      <c r="J47">
        <v>1804</v>
      </c>
      <c r="L47" s="3">
        <v>0</v>
      </c>
      <c r="M47" s="3">
        <v>0</v>
      </c>
      <c r="N47" s="3">
        <v>0</v>
      </c>
      <c r="O47" s="3">
        <v>4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83">
        <f>+Tabla3[[#This Row],[V GRAVADAS]]</f>
        <v>4</v>
      </c>
      <c r="V47">
        <v>2</v>
      </c>
    </row>
    <row r="48" spans="1:22" hidden="1" x14ac:dyDescent="0.25">
      <c r="A48" t="s">
        <v>394</v>
      </c>
      <c r="B48" s="1" t="s">
        <v>470</v>
      </c>
      <c r="C48" t="s">
        <v>1</v>
      </c>
      <c r="D48" t="s">
        <v>91</v>
      </c>
      <c r="E48" t="s">
        <v>391</v>
      </c>
      <c r="F48" t="s">
        <v>392</v>
      </c>
      <c r="G48">
        <v>1805</v>
      </c>
      <c r="H48">
        <v>1805</v>
      </c>
      <c r="I48">
        <v>1805</v>
      </c>
      <c r="J48">
        <v>1805</v>
      </c>
      <c r="L48" s="3">
        <v>0</v>
      </c>
      <c r="M48" s="3">
        <v>0</v>
      </c>
      <c r="N48" s="3">
        <v>0</v>
      </c>
      <c r="O48" s="3">
        <v>6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83">
        <f>+Tabla3[[#This Row],[V GRAVADAS]]</f>
        <v>6</v>
      </c>
      <c r="V48">
        <v>2</v>
      </c>
    </row>
    <row r="49" spans="1:22" hidden="1" x14ac:dyDescent="0.25">
      <c r="A49" t="s">
        <v>394</v>
      </c>
      <c r="B49" s="1" t="s">
        <v>471</v>
      </c>
      <c r="C49" t="s">
        <v>1</v>
      </c>
      <c r="D49" t="s">
        <v>91</v>
      </c>
      <c r="E49" t="s">
        <v>391</v>
      </c>
      <c r="F49" t="s">
        <v>392</v>
      </c>
      <c r="G49">
        <v>1806</v>
      </c>
      <c r="H49">
        <v>1806</v>
      </c>
      <c r="I49">
        <v>1806</v>
      </c>
      <c r="J49">
        <v>1806</v>
      </c>
      <c r="L49" s="3">
        <v>0</v>
      </c>
      <c r="M49" s="3">
        <v>0</v>
      </c>
      <c r="N49" s="3">
        <v>0</v>
      </c>
      <c r="O49" s="3">
        <v>11.25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83">
        <f>+Tabla3[[#This Row],[V GRAVADAS]]</f>
        <v>11.25</v>
      </c>
      <c r="V49">
        <v>2</v>
      </c>
    </row>
    <row r="50" spans="1:22" hidden="1" x14ac:dyDescent="0.25">
      <c r="A50" t="s">
        <v>394</v>
      </c>
      <c r="B50" s="1" t="s">
        <v>472</v>
      </c>
      <c r="C50" t="s">
        <v>1</v>
      </c>
      <c r="D50" t="s">
        <v>91</v>
      </c>
      <c r="E50" t="s">
        <v>391</v>
      </c>
      <c r="F50" t="s">
        <v>392</v>
      </c>
      <c r="G50">
        <v>1807</v>
      </c>
      <c r="H50">
        <v>1807</v>
      </c>
      <c r="I50">
        <v>1807</v>
      </c>
      <c r="J50">
        <v>1807</v>
      </c>
      <c r="L50" s="3">
        <v>0</v>
      </c>
      <c r="M50" s="3">
        <v>0</v>
      </c>
      <c r="N50" s="3">
        <v>0</v>
      </c>
      <c r="O50" s="3">
        <v>11.25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83">
        <f>+Tabla3[[#This Row],[V GRAVADAS]]</f>
        <v>11.25</v>
      </c>
      <c r="V50">
        <v>2</v>
      </c>
    </row>
    <row r="51" spans="1:22" hidden="1" x14ac:dyDescent="0.25">
      <c r="A51" t="s">
        <v>394</v>
      </c>
      <c r="B51" s="1" t="s">
        <v>473</v>
      </c>
      <c r="C51" t="s">
        <v>1</v>
      </c>
      <c r="D51" t="s">
        <v>91</v>
      </c>
      <c r="E51" t="s">
        <v>391</v>
      </c>
      <c r="F51" t="s">
        <v>392</v>
      </c>
      <c r="G51">
        <v>1808</v>
      </c>
      <c r="H51">
        <v>1808</v>
      </c>
      <c r="I51">
        <v>1808</v>
      </c>
      <c r="J51">
        <v>1808</v>
      </c>
      <c r="L51" s="3">
        <v>0</v>
      </c>
      <c r="M51" s="3">
        <v>0</v>
      </c>
      <c r="N51" s="3">
        <v>0</v>
      </c>
      <c r="O51" s="3">
        <v>5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83">
        <f>+Tabla3[[#This Row],[V GRAVADAS]]</f>
        <v>5</v>
      </c>
      <c r="V51">
        <v>2</v>
      </c>
    </row>
    <row r="52" spans="1:22" hidden="1" x14ac:dyDescent="0.25">
      <c r="A52" t="s">
        <v>394</v>
      </c>
      <c r="B52" s="1" t="s">
        <v>474</v>
      </c>
      <c r="C52" t="s">
        <v>1</v>
      </c>
      <c r="D52" t="s">
        <v>91</v>
      </c>
      <c r="E52" t="s">
        <v>391</v>
      </c>
      <c r="F52" t="s">
        <v>392</v>
      </c>
      <c r="G52">
        <v>1809</v>
      </c>
      <c r="H52">
        <v>1809</v>
      </c>
      <c r="I52">
        <v>1809</v>
      </c>
      <c r="J52">
        <v>1809</v>
      </c>
      <c r="L52" s="3">
        <v>0</v>
      </c>
      <c r="M52" s="3">
        <v>0</v>
      </c>
      <c r="N52" s="3">
        <v>0</v>
      </c>
      <c r="O52" s="3">
        <v>19.25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83">
        <f>+Tabla3[[#This Row],[V GRAVADAS]]</f>
        <v>19.25</v>
      </c>
      <c r="V52">
        <v>2</v>
      </c>
    </row>
    <row r="53" spans="1:22" hidden="1" x14ac:dyDescent="0.25">
      <c r="A53" t="s">
        <v>394</v>
      </c>
      <c r="B53" s="1" t="s">
        <v>475</v>
      </c>
      <c r="C53" t="s">
        <v>1</v>
      </c>
      <c r="D53" t="s">
        <v>91</v>
      </c>
      <c r="E53" t="s">
        <v>391</v>
      </c>
      <c r="F53" t="s">
        <v>392</v>
      </c>
      <c r="G53">
        <v>1810</v>
      </c>
      <c r="H53">
        <v>1810</v>
      </c>
      <c r="I53">
        <v>1810</v>
      </c>
      <c r="J53">
        <v>1810</v>
      </c>
      <c r="L53" s="3">
        <v>0</v>
      </c>
      <c r="M53" s="3">
        <v>0</v>
      </c>
      <c r="N53" s="3">
        <v>0</v>
      </c>
      <c r="O53" s="3">
        <v>29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83">
        <f>+Tabla3[[#This Row],[V GRAVADAS]]</f>
        <v>29</v>
      </c>
      <c r="V53">
        <v>2</v>
      </c>
    </row>
    <row r="54" spans="1:22" hidden="1" x14ac:dyDescent="0.25">
      <c r="A54" t="s">
        <v>394</v>
      </c>
      <c r="B54" s="1" t="s">
        <v>476</v>
      </c>
      <c r="C54" t="s">
        <v>1</v>
      </c>
      <c r="D54" t="s">
        <v>91</v>
      </c>
      <c r="E54" t="s">
        <v>391</v>
      </c>
      <c r="F54" t="s">
        <v>392</v>
      </c>
      <c r="G54">
        <v>1811</v>
      </c>
      <c r="H54">
        <v>1811</v>
      </c>
      <c r="I54">
        <v>1811</v>
      </c>
      <c r="J54">
        <v>1811</v>
      </c>
      <c r="L54" s="3">
        <v>0</v>
      </c>
      <c r="M54" s="3">
        <v>0</v>
      </c>
      <c r="N54" s="3">
        <v>0</v>
      </c>
      <c r="O54" s="3">
        <v>6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83">
        <f>+Tabla3[[#This Row],[V GRAVADAS]]</f>
        <v>6</v>
      </c>
      <c r="V54">
        <v>2</v>
      </c>
    </row>
    <row r="55" spans="1:22" hidden="1" x14ac:dyDescent="0.25">
      <c r="A55" t="s">
        <v>394</v>
      </c>
      <c r="B55" s="1" t="s">
        <v>477</v>
      </c>
      <c r="C55" t="s">
        <v>1</v>
      </c>
      <c r="D55" t="s">
        <v>91</v>
      </c>
      <c r="E55" t="s">
        <v>391</v>
      </c>
      <c r="F55" t="s">
        <v>392</v>
      </c>
      <c r="G55">
        <v>1812</v>
      </c>
      <c r="H55">
        <v>1812</v>
      </c>
      <c r="I55">
        <v>1812</v>
      </c>
      <c r="J55">
        <v>1812</v>
      </c>
      <c r="L55" s="3">
        <v>0</v>
      </c>
      <c r="M55" s="3">
        <v>0</v>
      </c>
      <c r="N55" s="3">
        <v>0</v>
      </c>
      <c r="O55" s="3">
        <v>10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83">
        <f>+Tabla3[[#This Row],[V GRAVADAS]]</f>
        <v>10</v>
      </c>
      <c r="V55">
        <v>2</v>
      </c>
    </row>
    <row r="56" spans="1:22" hidden="1" x14ac:dyDescent="0.25">
      <c r="A56" t="s">
        <v>394</v>
      </c>
      <c r="B56" s="1" t="s">
        <v>478</v>
      </c>
      <c r="C56" t="s">
        <v>1</v>
      </c>
      <c r="D56" t="s">
        <v>91</v>
      </c>
      <c r="E56" t="s">
        <v>391</v>
      </c>
      <c r="F56" t="s">
        <v>392</v>
      </c>
      <c r="G56">
        <v>1813</v>
      </c>
      <c r="H56">
        <v>1813</v>
      </c>
      <c r="I56">
        <v>1813</v>
      </c>
      <c r="J56">
        <v>1813</v>
      </c>
      <c r="L56" s="3">
        <v>0</v>
      </c>
      <c r="M56" s="3">
        <v>0</v>
      </c>
      <c r="N56" s="3">
        <v>0</v>
      </c>
      <c r="O56" s="3">
        <v>5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83">
        <f>+Tabla3[[#This Row],[V GRAVADAS]]</f>
        <v>5</v>
      </c>
      <c r="V56">
        <v>2</v>
      </c>
    </row>
    <row r="57" spans="1:22" hidden="1" x14ac:dyDescent="0.25">
      <c r="A57" t="s">
        <v>394</v>
      </c>
      <c r="B57" s="1" t="s">
        <v>479</v>
      </c>
      <c r="C57" t="s">
        <v>1</v>
      </c>
      <c r="D57" t="s">
        <v>91</v>
      </c>
      <c r="E57" t="s">
        <v>391</v>
      </c>
      <c r="F57" t="s">
        <v>392</v>
      </c>
      <c r="G57">
        <v>1814</v>
      </c>
      <c r="H57">
        <v>1814</v>
      </c>
      <c r="I57">
        <v>1814</v>
      </c>
      <c r="J57">
        <v>1814</v>
      </c>
      <c r="L57" s="3">
        <v>0</v>
      </c>
      <c r="M57" s="3">
        <v>0</v>
      </c>
      <c r="N57" s="3">
        <v>0</v>
      </c>
      <c r="O57" s="3">
        <v>12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83">
        <f>+Tabla3[[#This Row],[V GRAVADAS]]</f>
        <v>12</v>
      </c>
      <c r="V57">
        <v>2</v>
      </c>
    </row>
    <row r="58" spans="1:22" hidden="1" x14ac:dyDescent="0.25">
      <c r="A58" t="s">
        <v>394</v>
      </c>
      <c r="B58" s="1" t="s">
        <v>480</v>
      </c>
      <c r="C58" t="s">
        <v>1</v>
      </c>
      <c r="D58" t="s">
        <v>91</v>
      </c>
      <c r="E58" t="s">
        <v>391</v>
      </c>
      <c r="F58" t="s">
        <v>392</v>
      </c>
      <c r="G58">
        <v>1815</v>
      </c>
      <c r="H58">
        <v>1815</v>
      </c>
      <c r="I58">
        <v>1815</v>
      </c>
      <c r="J58">
        <v>1815</v>
      </c>
      <c r="L58" s="3">
        <v>0</v>
      </c>
      <c r="M58" s="3">
        <v>0</v>
      </c>
      <c r="N58" s="3">
        <v>0</v>
      </c>
      <c r="O58" s="3">
        <v>28.25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83">
        <f>+Tabla3[[#This Row],[V GRAVADAS]]</f>
        <v>28.25</v>
      </c>
      <c r="V58">
        <v>2</v>
      </c>
    </row>
    <row r="59" spans="1:22" hidden="1" x14ac:dyDescent="0.25">
      <c r="A59" t="s">
        <v>394</v>
      </c>
      <c r="B59" s="1" t="s">
        <v>481</v>
      </c>
      <c r="C59" t="s">
        <v>1</v>
      </c>
      <c r="D59" t="s">
        <v>91</v>
      </c>
      <c r="E59" t="s">
        <v>391</v>
      </c>
      <c r="F59" t="s">
        <v>392</v>
      </c>
      <c r="G59">
        <v>1816</v>
      </c>
      <c r="H59">
        <v>1816</v>
      </c>
      <c r="I59">
        <v>1816</v>
      </c>
      <c r="J59">
        <v>1816</v>
      </c>
      <c r="L59" s="3">
        <v>0</v>
      </c>
      <c r="M59" s="3">
        <v>0</v>
      </c>
      <c r="N59" s="3">
        <v>0</v>
      </c>
      <c r="O59" s="3">
        <v>12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83">
        <f>+Tabla3[[#This Row],[V GRAVADAS]]</f>
        <v>12</v>
      </c>
      <c r="V59">
        <v>2</v>
      </c>
    </row>
    <row r="60" spans="1:22" hidden="1" x14ac:dyDescent="0.25">
      <c r="A60" t="s">
        <v>394</v>
      </c>
      <c r="B60" s="1" t="s">
        <v>482</v>
      </c>
      <c r="C60" t="s">
        <v>1</v>
      </c>
      <c r="D60" t="s">
        <v>91</v>
      </c>
      <c r="E60" t="s">
        <v>391</v>
      </c>
      <c r="F60" t="s">
        <v>392</v>
      </c>
      <c r="G60">
        <v>1817</v>
      </c>
      <c r="H60">
        <v>1817</v>
      </c>
      <c r="I60">
        <v>1817</v>
      </c>
      <c r="J60">
        <v>1817</v>
      </c>
      <c r="L60" s="3">
        <v>0</v>
      </c>
      <c r="M60" s="3">
        <v>0</v>
      </c>
      <c r="N60" s="3">
        <v>0</v>
      </c>
      <c r="O60" s="3">
        <v>13.75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83">
        <f>+Tabla3[[#This Row],[V GRAVADAS]]</f>
        <v>13.75</v>
      </c>
      <c r="V60">
        <v>2</v>
      </c>
    </row>
    <row r="61" spans="1:22" hidden="1" x14ac:dyDescent="0.25">
      <c r="A61" t="s">
        <v>394</v>
      </c>
      <c r="B61" s="1" t="s">
        <v>483</v>
      </c>
      <c r="C61" t="s">
        <v>1</v>
      </c>
      <c r="D61" t="s">
        <v>91</v>
      </c>
      <c r="E61" t="s">
        <v>391</v>
      </c>
      <c r="F61" t="s">
        <v>392</v>
      </c>
      <c r="G61">
        <v>1818</v>
      </c>
      <c r="H61">
        <v>1818</v>
      </c>
      <c r="I61">
        <v>1818</v>
      </c>
      <c r="J61">
        <v>1818</v>
      </c>
      <c r="L61" s="3">
        <v>0</v>
      </c>
      <c r="M61" s="3">
        <v>0</v>
      </c>
      <c r="N61" s="3">
        <v>0</v>
      </c>
      <c r="O61" s="3">
        <v>9.75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83">
        <f>+Tabla3[[#This Row],[V GRAVADAS]]</f>
        <v>9.75</v>
      </c>
      <c r="V61">
        <v>2</v>
      </c>
    </row>
    <row r="62" spans="1:22" hidden="1" x14ac:dyDescent="0.25">
      <c r="A62" t="s">
        <v>394</v>
      </c>
      <c r="B62" s="1" t="s">
        <v>484</v>
      </c>
      <c r="C62" t="s">
        <v>1</v>
      </c>
      <c r="D62" t="s">
        <v>91</v>
      </c>
      <c r="E62" t="s">
        <v>391</v>
      </c>
      <c r="F62" t="s">
        <v>392</v>
      </c>
      <c r="G62">
        <v>1819</v>
      </c>
      <c r="H62">
        <v>1819</v>
      </c>
      <c r="I62">
        <v>1819</v>
      </c>
      <c r="J62">
        <v>1819</v>
      </c>
      <c r="L62" s="3">
        <v>0</v>
      </c>
      <c r="M62" s="3">
        <v>0</v>
      </c>
      <c r="N62" s="3">
        <v>0</v>
      </c>
      <c r="O62" s="3">
        <v>27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83">
        <f>+Tabla3[[#This Row],[V GRAVADAS]]</f>
        <v>27</v>
      </c>
      <c r="V62">
        <v>2</v>
      </c>
    </row>
    <row r="63" spans="1:22" hidden="1" x14ac:dyDescent="0.25">
      <c r="A63" t="s">
        <v>394</v>
      </c>
      <c r="B63" s="1" t="s">
        <v>485</v>
      </c>
      <c r="C63" t="s">
        <v>1</v>
      </c>
      <c r="D63" t="s">
        <v>91</v>
      </c>
      <c r="E63" t="s">
        <v>391</v>
      </c>
      <c r="F63" t="s">
        <v>392</v>
      </c>
      <c r="G63">
        <v>1820</v>
      </c>
      <c r="H63">
        <v>1820</v>
      </c>
      <c r="I63">
        <v>1820</v>
      </c>
      <c r="J63">
        <v>1820</v>
      </c>
      <c r="L63" s="3">
        <v>0</v>
      </c>
      <c r="M63" s="3">
        <v>0</v>
      </c>
      <c r="N63" s="3">
        <v>0</v>
      </c>
      <c r="O63" s="3">
        <v>20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83">
        <f>+Tabla3[[#This Row],[V GRAVADAS]]</f>
        <v>20</v>
      </c>
      <c r="V63">
        <v>2</v>
      </c>
    </row>
    <row r="64" spans="1:22" hidden="1" x14ac:dyDescent="0.25">
      <c r="A64" t="s">
        <v>394</v>
      </c>
      <c r="B64" s="1" t="s">
        <v>486</v>
      </c>
      <c r="C64" t="s">
        <v>1</v>
      </c>
      <c r="D64" t="s">
        <v>91</v>
      </c>
      <c r="E64" t="s">
        <v>391</v>
      </c>
      <c r="F64" t="s">
        <v>392</v>
      </c>
      <c r="G64">
        <v>1821</v>
      </c>
      <c r="H64">
        <v>1821</v>
      </c>
      <c r="I64">
        <v>1821</v>
      </c>
      <c r="J64">
        <v>1821</v>
      </c>
      <c r="L64" s="3">
        <v>0</v>
      </c>
      <c r="M64" s="3">
        <v>0</v>
      </c>
      <c r="N64" s="3">
        <v>0</v>
      </c>
      <c r="O64" s="3">
        <v>7.25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83">
        <f>+Tabla3[[#This Row],[V GRAVADAS]]</f>
        <v>7.25</v>
      </c>
      <c r="V64">
        <v>2</v>
      </c>
    </row>
    <row r="65" spans="1:22" hidden="1" x14ac:dyDescent="0.25">
      <c r="A65" t="s">
        <v>394</v>
      </c>
      <c r="B65" s="1" t="s">
        <v>487</v>
      </c>
      <c r="C65" t="s">
        <v>1</v>
      </c>
      <c r="D65" t="s">
        <v>91</v>
      </c>
      <c r="E65" t="s">
        <v>391</v>
      </c>
      <c r="F65" t="s">
        <v>392</v>
      </c>
      <c r="G65">
        <v>1822</v>
      </c>
      <c r="H65">
        <v>1822</v>
      </c>
      <c r="I65">
        <v>1822</v>
      </c>
      <c r="J65">
        <v>1822</v>
      </c>
      <c r="L65" s="3">
        <v>0</v>
      </c>
      <c r="M65" s="3">
        <v>0</v>
      </c>
      <c r="N65" s="3">
        <v>0</v>
      </c>
      <c r="O65" s="3">
        <v>11.25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83">
        <f>+Tabla3[[#This Row],[V GRAVADAS]]</f>
        <v>11.25</v>
      </c>
      <c r="V65">
        <v>2</v>
      </c>
    </row>
    <row r="66" spans="1:22" x14ac:dyDescent="0.25">
      <c r="A66" t="s">
        <v>501</v>
      </c>
      <c r="B66" s="1" t="s">
        <v>502</v>
      </c>
      <c r="C66" t="s">
        <v>1</v>
      </c>
      <c r="D66" t="s">
        <v>91</v>
      </c>
      <c r="E66" t="s">
        <v>391</v>
      </c>
      <c r="F66" t="s">
        <v>392</v>
      </c>
      <c r="G66">
        <v>1823</v>
      </c>
      <c r="H66">
        <v>1823</v>
      </c>
      <c r="I66">
        <v>1823</v>
      </c>
      <c r="J66">
        <v>1823</v>
      </c>
      <c r="L66" s="3">
        <v>0</v>
      </c>
      <c r="M66" s="3">
        <v>0</v>
      </c>
      <c r="N66" s="3">
        <v>0</v>
      </c>
      <c r="O66" s="3">
        <v>15.2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83">
        <f>+Tabla3[[#This Row],[V GRAVADAS]]</f>
        <v>15.2</v>
      </c>
      <c r="V66">
        <v>2</v>
      </c>
    </row>
    <row r="67" spans="1:22" x14ac:dyDescent="0.25">
      <c r="A67" t="s">
        <v>501</v>
      </c>
      <c r="B67" s="1" t="s">
        <v>503</v>
      </c>
      <c r="C67" t="s">
        <v>1</v>
      </c>
      <c r="D67" t="s">
        <v>91</v>
      </c>
      <c r="E67" t="s">
        <v>391</v>
      </c>
      <c r="F67" t="s">
        <v>392</v>
      </c>
      <c r="G67">
        <v>1824</v>
      </c>
      <c r="H67">
        <v>1824</v>
      </c>
      <c r="I67">
        <v>1824</v>
      </c>
      <c r="J67">
        <v>1824</v>
      </c>
      <c r="L67" s="3">
        <v>0</v>
      </c>
      <c r="M67" s="3">
        <v>0</v>
      </c>
      <c r="N67" s="3">
        <v>0</v>
      </c>
      <c r="O67" s="3">
        <v>11.25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83">
        <f>+Tabla3[[#This Row],[V GRAVADAS]]</f>
        <v>11.25</v>
      </c>
      <c r="V67">
        <v>2</v>
      </c>
    </row>
    <row r="68" spans="1:22" x14ac:dyDescent="0.25">
      <c r="A68" t="s">
        <v>501</v>
      </c>
      <c r="B68" s="1" t="s">
        <v>504</v>
      </c>
      <c r="C68" t="s">
        <v>1</v>
      </c>
      <c r="D68" t="s">
        <v>91</v>
      </c>
      <c r="E68" t="s">
        <v>391</v>
      </c>
      <c r="F68" t="s">
        <v>392</v>
      </c>
      <c r="G68">
        <v>1825</v>
      </c>
      <c r="H68">
        <v>1825</v>
      </c>
      <c r="I68">
        <v>1825</v>
      </c>
      <c r="J68">
        <v>1825</v>
      </c>
      <c r="L68" s="3">
        <v>0</v>
      </c>
      <c r="M68" s="3">
        <v>0</v>
      </c>
      <c r="N68" s="3">
        <v>0</v>
      </c>
      <c r="O68" s="3">
        <v>6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83">
        <f>+Tabla3[[#This Row],[V GRAVADAS]]</f>
        <v>6</v>
      </c>
      <c r="V68">
        <v>2</v>
      </c>
    </row>
    <row r="69" spans="1:22" x14ac:dyDescent="0.25">
      <c r="A69" t="s">
        <v>501</v>
      </c>
      <c r="B69" s="1" t="s">
        <v>505</v>
      </c>
      <c r="C69" t="s">
        <v>1</v>
      </c>
      <c r="D69" t="s">
        <v>91</v>
      </c>
      <c r="E69" t="s">
        <v>391</v>
      </c>
      <c r="F69" t="s">
        <v>392</v>
      </c>
      <c r="G69">
        <v>1826</v>
      </c>
      <c r="H69">
        <v>1826</v>
      </c>
      <c r="I69">
        <v>1826</v>
      </c>
      <c r="J69">
        <v>1826</v>
      </c>
      <c r="L69" s="3">
        <v>0</v>
      </c>
      <c r="M69" s="3">
        <v>0</v>
      </c>
      <c r="N69" s="3">
        <v>0</v>
      </c>
      <c r="O69" s="3">
        <v>6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83">
        <f>+Tabla3[[#This Row],[V GRAVADAS]]</f>
        <v>6</v>
      </c>
      <c r="V69">
        <v>2</v>
      </c>
    </row>
    <row r="70" spans="1:22" x14ac:dyDescent="0.25">
      <c r="A70" t="s">
        <v>501</v>
      </c>
      <c r="B70" s="1" t="s">
        <v>506</v>
      </c>
      <c r="C70" t="s">
        <v>1</v>
      </c>
      <c r="D70" t="s">
        <v>91</v>
      </c>
      <c r="E70" t="s">
        <v>391</v>
      </c>
      <c r="F70" t="s">
        <v>392</v>
      </c>
      <c r="G70">
        <v>1827</v>
      </c>
      <c r="H70">
        <v>1827</v>
      </c>
      <c r="I70">
        <v>1827</v>
      </c>
      <c r="J70">
        <v>1827</v>
      </c>
      <c r="L70" s="3">
        <v>0</v>
      </c>
      <c r="M70" s="3">
        <v>0</v>
      </c>
      <c r="N70" s="3">
        <v>0</v>
      </c>
      <c r="O70" s="3">
        <v>8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83">
        <f>+Tabla3[[#This Row],[V GRAVADAS]]</f>
        <v>8</v>
      </c>
      <c r="V70">
        <v>2</v>
      </c>
    </row>
    <row r="71" spans="1:22" x14ac:dyDescent="0.25">
      <c r="A71" t="s">
        <v>501</v>
      </c>
      <c r="B71" s="1" t="s">
        <v>507</v>
      </c>
      <c r="C71" t="s">
        <v>1</v>
      </c>
      <c r="D71" t="s">
        <v>91</v>
      </c>
      <c r="E71" t="s">
        <v>391</v>
      </c>
      <c r="F71" t="s">
        <v>392</v>
      </c>
      <c r="G71">
        <v>1828</v>
      </c>
      <c r="H71">
        <v>1828</v>
      </c>
      <c r="I71">
        <v>1828</v>
      </c>
      <c r="J71">
        <v>1828</v>
      </c>
      <c r="L71" s="3">
        <v>0</v>
      </c>
      <c r="M71" s="3">
        <v>0</v>
      </c>
      <c r="N71" s="3">
        <v>0</v>
      </c>
      <c r="O71" s="3">
        <v>10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83">
        <f>+Tabla3[[#This Row],[V GRAVADAS]]</f>
        <v>10</v>
      </c>
      <c r="V71">
        <v>2</v>
      </c>
    </row>
    <row r="72" spans="1:22" x14ac:dyDescent="0.25">
      <c r="A72" t="s">
        <v>501</v>
      </c>
      <c r="B72" s="1" t="s">
        <v>508</v>
      </c>
      <c r="C72" t="s">
        <v>1</v>
      </c>
      <c r="D72" t="s">
        <v>91</v>
      </c>
      <c r="E72" t="s">
        <v>391</v>
      </c>
      <c r="F72" t="s">
        <v>392</v>
      </c>
      <c r="G72">
        <v>1829</v>
      </c>
      <c r="H72">
        <v>1829</v>
      </c>
      <c r="I72">
        <v>1829</v>
      </c>
      <c r="J72">
        <v>1829</v>
      </c>
      <c r="L72" s="3">
        <v>0</v>
      </c>
      <c r="M72" s="3">
        <v>0</v>
      </c>
      <c r="N72" s="3">
        <v>0</v>
      </c>
      <c r="O72" s="3">
        <v>47.25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83">
        <f>+Tabla3[[#This Row],[V GRAVADAS]]</f>
        <v>47.25</v>
      </c>
      <c r="V72">
        <v>2</v>
      </c>
    </row>
    <row r="73" spans="1:22" x14ac:dyDescent="0.25">
      <c r="A73" t="s">
        <v>501</v>
      </c>
      <c r="B73" s="1" t="s">
        <v>508</v>
      </c>
      <c r="C73" t="s">
        <v>1</v>
      </c>
      <c r="D73" t="s">
        <v>91</v>
      </c>
      <c r="E73" t="s">
        <v>391</v>
      </c>
      <c r="F73" t="s">
        <v>392</v>
      </c>
      <c r="G73">
        <v>1830</v>
      </c>
      <c r="H73">
        <v>1830</v>
      </c>
      <c r="I73">
        <v>1830</v>
      </c>
      <c r="J73">
        <v>1830</v>
      </c>
      <c r="L73" s="3">
        <v>0</v>
      </c>
      <c r="M73" s="3">
        <v>0</v>
      </c>
      <c r="N73" s="3">
        <v>0</v>
      </c>
      <c r="O73" s="3">
        <v>11.25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83">
        <f>+Tabla3[[#This Row],[V GRAVADAS]]</f>
        <v>11.25</v>
      </c>
      <c r="V73">
        <v>2</v>
      </c>
    </row>
    <row r="74" spans="1:22" x14ac:dyDescent="0.25">
      <c r="A74" t="s">
        <v>501</v>
      </c>
      <c r="B74" s="1" t="s">
        <v>509</v>
      </c>
      <c r="C74" t="s">
        <v>1</v>
      </c>
      <c r="D74" t="s">
        <v>91</v>
      </c>
      <c r="E74" t="s">
        <v>391</v>
      </c>
      <c r="F74" t="s">
        <v>392</v>
      </c>
      <c r="G74">
        <v>1831</v>
      </c>
      <c r="H74">
        <v>1831</v>
      </c>
      <c r="I74">
        <v>1831</v>
      </c>
      <c r="J74">
        <v>1831</v>
      </c>
      <c r="L74" s="3">
        <v>0</v>
      </c>
      <c r="M74" s="3">
        <v>0</v>
      </c>
      <c r="N74" s="3">
        <v>0</v>
      </c>
      <c r="O74" s="3">
        <v>12.25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83">
        <f>+Tabla3[[#This Row],[V GRAVADAS]]</f>
        <v>12.25</v>
      </c>
      <c r="V74">
        <v>2</v>
      </c>
    </row>
    <row r="75" spans="1:22" x14ac:dyDescent="0.25">
      <c r="A75" t="s">
        <v>501</v>
      </c>
      <c r="B75" s="1" t="s">
        <v>510</v>
      </c>
      <c r="C75" t="s">
        <v>1</v>
      </c>
      <c r="D75" t="s">
        <v>91</v>
      </c>
      <c r="E75" t="s">
        <v>391</v>
      </c>
      <c r="F75" t="s">
        <v>392</v>
      </c>
      <c r="G75">
        <v>1832</v>
      </c>
      <c r="H75">
        <v>1832</v>
      </c>
      <c r="I75">
        <v>1832</v>
      </c>
      <c r="J75">
        <v>1832</v>
      </c>
      <c r="L75" s="3">
        <v>0</v>
      </c>
      <c r="M75" s="3">
        <v>0</v>
      </c>
      <c r="N75" s="3">
        <v>0</v>
      </c>
      <c r="O75" s="3">
        <v>16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83">
        <f>+Tabla3[[#This Row],[V GRAVADAS]]</f>
        <v>16</v>
      </c>
      <c r="V75">
        <v>2</v>
      </c>
    </row>
    <row r="76" spans="1:22" x14ac:dyDescent="0.25">
      <c r="A76" t="s">
        <v>501</v>
      </c>
      <c r="B76" s="1" t="s">
        <v>511</v>
      </c>
      <c r="C76" t="s">
        <v>1</v>
      </c>
      <c r="D76" t="s">
        <v>91</v>
      </c>
      <c r="E76" t="s">
        <v>391</v>
      </c>
      <c r="F76" t="s">
        <v>392</v>
      </c>
      <c r="G76">
        <v>1833</v>
      </c>
      <c r="H76">
        <v>1833</v>
      </c>
      <c r="I76">
        <v>1833</v>
      </c>
      <c r="J76">
        <v>1833</v>
      </c>
      <c r="L76" s="3">
        <v>0</v>
      </c>
      <c r="M76" s="3">
        <v>0</v>
      </c>
      <c r="N76" s="3">
        <v>0</v>
      </c>
      <c r="O76" s="3">
        <v>20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83">
        <f>+Tabla3[[#This Row],[V GRAVADAS]]</f>
        <v>20</v>
      </c>
      <c r="V76">
        <v>2</v>
      </c>
    </row>
    <row r="77" spans="1:22" x14ac:dyDescent="0.25">
      <c r="A77" t="s">
        <v>501</v>
      </c>
      <c r="B77" s="1" t="s">
        <v>512</v>
      </c>
      <c r="C77" t="s">
        <v>1</v>
      </c>
      <c r="D77" t="s">
        <v>91</v>
      </c>
      <c r="E77" t="s">
        <v>391</v>
      </c>
      <c r="F77" t="s">
        <v>392</v>
      </c>
      <c r="G77">
        <v>1834</v>
      </c>
      <c r="H77">
        <v>1834</v>
      </c>
      <c r="I77">
        <v>1834</v>
      </c>
      <c r="J77">
        <v>1834</v>
      </c>
      <c r="L77" s="3">
        <v>0</v>
      </c>
      <c r="M77" s="3">
        <v>0</v>
      </c>
      <c r="N77" s="3">
        <v>0</v>
      </c>
      <c r="O77" s="3">
        <v>11.25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83">
        <f>+Tabla3[[#This Row],[V GRAVADAS]]</f>
        <v>11.25</v>
      </c>
      <c r="V77">
        <v>2</v>
      </c>
    </row>
    <row r="78" spans="1:22" x14ac:dyDescent="0.25">
      <c r="A78" t="s">
        <v>501</v>
      </c>
      <c r="B78" s="1" t="s">
        <v>513</v>
      </c>
      <c r="C78" t="s">
        <v>1</v>
      </c>
      <c r="D78" t="s">
        <v>91</v>
      </c>
      <c r="E78" t="s">
        <v>391</v>
      </c>
      <c r="F78" t="s">
        <v>392</v>
      </c>
      <c r="G78">
        <v>1835</v>
      </c>
      <c r="H78">
        <v>1835</v>
      </c>
      <c r="I78">
        <v>1835</v>
      </c>
      <c r="J78">
        <v>1835</v>
      </c>
      <c r="L78" s="3">
        <v>0</v>
      </c>
      <c r="M78" s="3">
        <v>0</v>
      </c>
      <c r="N78" s="3">
        <v>0</v>
      </c>
      <c r="O78" s="3">
        <v>25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83">
        <f>+Tabla3[[#This Row],[V GRAVADAS]]</f>
        <v>25</v>
      </c>
      <c r="V78">
        <v>2</v>
      </c>
    </row>
    <row r="79" spans="1:22" x14ac:dyDescent="0.25">
      <c r="A79" t="s">
        <v>501</v>
      </c>
      <c r="B79" s="1" t="s">
        <v>514</v>
      </c>
      <c r="C79" t="s">
        <v>1</v>
      </c>
      <c r="D79" t="s">
        <v>91</v>
      </c>
      <c r="E79" t="s">
        <v>391</v>
      </c>
      <c r="F79" t="s">
        <v>392</v>
      </c>
      <c r="G79">
        <v>1836</v>
      </c>
      <c r="H79">
        <v>1836</v>
      </c>
      <c r="I79">
        <v>1836</v>
      </c>
      <c r="J79">
        <v>1836</v>
      </c>
      <c r="L79" s="3">
        <v>0</v>
      </c>
      <c r="M79" s="3">
        <v>0</v>
      </c>
      <c r="N79" s="3">
        <v>0</v>
      </c>
      <c r="O79" s="3">
        <v>6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83">
        <f>+Tabla3[[#This Row],[V GRAVADAS]]</f>
        <v>6</v>
      </c>
      <c r="V79">
        <v>2</v>
      </c>
    </row>
    <row r="80" spans="1:22" x14ac:dyDescent="0.25">
      <c r="A80" t="s">
        <v>501</v>
      </c>
      <c r="B80" s="1" t="s">
        <v>515</v>
      </c>
      <c r="C80" t="s">
        <v>1</v>
      </c>
      <c r="D80" t="s">
        <v>91</v>
      </c>
      <c r="E80" t="s">
        <v>391</v>
      </c>
      <c r="F80" t="s">
        <v>392</v>
      </c>
      <c r="G80">
        <v>1837</v>
      </c>
      <c r="H80">
        <v>1837</v>
      </c>
      <c r="I80">
        <v>1837</v>
      </c>
      <c r="J80">
        <v>1837</v>
      </c>
      <c r="L80" s="3">
        <v>0</v>
      </c>
      <c r="M80" s="3">
        <v>0</v>
      </c>
      <c r="N80" s="3">
        <v>0</v>
      </c>
      <c r="O80" s="3">
        <v>13.75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83">
        <f>+Tabla3[[#This Row],[V GRAVADAS]]</f>
        <v>13.75</v>
      </c>
      <c r="V80">
        <v>2</v>
      </c>
    </row>
    <row r="81" spans="1:22" x14ac:dyDescent="0.25">
      <c r="A81" t="s">
        <v>501</v>
      </c>
      <c r="B81" s="1" t="s">
        <v>516</v>
      </c>
      <c r="C81" t="s">
        <v>1</v>
      </c>
      <c r="D81" t="s">
        <v>91</v>
      </c>
      <c r="E81" t="s">
        <v>391</v>
      </c>
      <c r="F81" t="s">
        <v>392</v>
      </c>
      <c r="G81">
        <v>1838</v>
      </c>
      <c r="H81">
        <v>1838</v>
      </c>
      <c r="I81">
        <v>1838</v>
      </c>
      <c r="J81">
        <v>1838</v>
      </c>
      <c r="L81" s="3">
        <v>0</v>
      </c>
      <c r="M81" s="3">
        <v>0</v>
      </c>
      <c r="N81" s="3">
        <v>0</v>
      </c>
      <c r="O81" s="3">
        <v>15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83">
        <f>+Tabla3[[#This Row],[V GRAVADAS]]</f>
        <v>15</v>
      </c>
      <c r="V81">
        <v>2</v>
      </c>
    </row>
    <row r="82" spans="1:22" x14ac:dyDescent="0.25">
      <c r="A82" t="s">
        <v>501</v>
      </c>
      <c r="B82" s="1" t="s">
        <v>517</v>
      </c>
      <c r="C82" t="s">
        <v>1</v>
      </c>
      <c r="D82" t="s">
        <v>91</v>
      </c>
      <c r="E82" t="s">
        <v>391</v>
      </c>
      <c r="F82" t="s">
        <v>392</v>
      </c>
      <c r="G82">
        <v>1839</v>
      </c>
      <c r="H82">
        <v>1839</v>
      </c>
      <c r="I82">
        <v>1839</v>
      </c>
      <c r="J82">
        <v>1839</v>
      </c>
      <c r="L82" s="3">
        <v>0</v>
      </c>
      <c r="M82" s="3">
        <v>0</v>
      </c>
      <c r="N82" s="3">
        <v>0</v>
      </c>
      <c r="O82" s="3">
        <v>19.25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83">
        <f>+Tabla3[[#This Row],[V GRAVADAS]]</f>
        <v>19.25</v>
      </c>
      <c r="V82">
        <v>2</v>
      </c>
    </row>
    <row r="83" spans="1:22" x14ac:dyDescent="0.25">
      <c r="A83" t="s">
        <v>501</v>
      </c>
      <c r="B83" s="1" t="s">
        <v>518</v>
      </c>
      <c r="C83" t="s">
        <v>1</v>
      </c>
      <c r="D83" t="s">
        <v>91</v>
      </c>
      <c r="E83" t="s">
        <v>391</v>
      </c>
      <c r="F83" t="s">
        <v>392</v>
      </c>
      <c r="G83">
        <v>1840</v>
      </c>
      <c r="H83">
        <v>1840</v>
      </c>
      <c r="I83">
        <v>1840</v>
      </c>
      <c r="J83">
        <v>1840</v>
      </c>
      <c r="L83" s="3">
        <v>0</v>
      </c>
      <c r="M83" s="3">
        <v>0</v>
      </c>
      <c r="N83" s="3">
        <v>0</v>
      </c>
      <c r="O83" s="3">
        <v>19.25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83">
        <f>+Tabla3[[#This Row],[V GRAVADAS]]</f>
        <v>19.25</v>
      </c>
      <c r="V83">
        <v>2</v>
      </c>
    </row>
    <row r="84" spans="1:22" x14ac:dyDescent="0.25">
      <c r="A84" t="s">
        <v>501</v>
      </c>
      <c r="B84" s="1" t="s">
        <v>519</v>
      </c>
      <c r="C84" t="s">
        <v>1</v>
      </c>
      <c r="D84" t="s">
        <v>91</v>
      </c>
      <c r="E84" t="s">
        <v>391</v>
      </c>
      <c r="F84" t="s">
        <v>392</v>
      </c>
      <c r="G84">
        <v>1841</v>
      </c>
      <c r="H84">
        <v>1841</v>
      </c>
      <c r="I84">
        <v>1841</v>
      </c>
      <c r="J84">
        <v>1841</v>
      </c>
      <c r="L84" s="3">
        <v>0</v>
      </c>
      <c r="M84" s="3">
        <v>0</v>
      </c>
      <c r="N84" s="3">
        <v>0</v>
      </c>
      <c r="O84" s="3">
        <v>25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83">
        <f>+Tabla3[[#This Row],[V GRAVADAS]]</f>
        <v>25</v>
      </c>
      <c r="V84">
        <v>2</v>
      </c>
    </row>
    <row r="85" spans="1:22" x14ac:dyDescent="0.25">
      <c r="A85" t="s">
        <v>501</v>
      </c>
      <c r="B85" s="1" t="s">
        <v>519</v>
      </c>
      <c r="C85" t="s">
        <v>1</v>
      </c>
      <c r="D85" t="s">
        <v>91</v>
      </c>
      <c r="E85" t="s">
        <v>391</v>
      </c>
      <c r="F85" t="s">
        <v>392</v>
      </c>
      <c r="G85">
        <v>1842</v>
      </c>
      <c r="H85">
        <v>1842</v>
      </c>
      <c r="I85">
        <v>1842</v>
      </c>
      <c r="J85">
        <v>1842</v>
      </c>
      <c r="L85" s="3">
        <v>0</v>
      </c>
      <c r="M85" s="3">
        <v>0</v>
      </c>
      <c r="N85" s="3">
        <v>0</v>
      </c>
      <c r="O85" s="3">
        <v>25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83">
        <f>+Tabla3[[#This Row],[V GRAVADAS]]</f>
        <v>25</v>
      </c>
      <c r="V85">
        <v>2</v>
      </c>
    </row>
    <row r="86" spans="1:22" x14ac:dyDescent="0.25">
      <c r="A86" t="s">
        <v>501</v>
      </c>
      <c r="B86" s="1" t="s">
        <v>520</v>
      </c>
      <c r="C86" t="s">
        <v>1</v>
      </c>
      <c r="D86" t="s">
        <v>91</v>
      </c>
      <c r="E86" t="s">
        <v>391</v>
      </c>
      <c r="F86" t="s">
        <v>392</v>
      </c>
      <c r="G86">
        <v>1843</v>
      </c>
      <c r="H86">
        <v>1843</v>
      </c>
      <c r="I86">
        <v>1843</v>
      </c>
      <c r="J86">
        <v>1843</v>
      </c>
      <c r="L86" s="3">
        <v>0</v>
      </c>
      <c r="M86" s="3">
        <v>0</v>
      </c>
      <c r="N86" s="3">
        <v>0</v>
      </c>
      <c r="O86" s="3">
        <v>11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83">
        <f>+Tabla3[[#This Row],[V GRAVADAS]]</f>
        <v>11</v>
      </c>
      <c r="V86">
        <v>2</v>
      </c>
    </row>
    <row r="87" spans="1:22" x14ac:dyDescent="0.25">
      <c r="A87" t="s">
        <v>501</v>
      </c>
      <c r="B87" s="1" t="s">
        <v>521</v>
      </c>
      <c r="C87" t="s">
        <v>1</v>
      </c>
      <c r="D87" t="s">
        <v>91</v>
      </c>
      <c r="E87" t="s">
        <v>391</v>
      </c>
      <c r="F87" t="s">
        <v>392</v>
      </c>
      <c r="G87">
        <v>1844</v>
      </c>
      <c r="H87">
        <v>1844</v>
      </c>
      <c r="I87">
        <v>1844</v>
      </c>
      <c r="J87">
        <v>1844</v>
      </c>
      <c r="L87" s="3">
        <v>0</v>
      </c>
      <c r="M87" s="3">
        <v>0</v>
      </c>
      <c r="N87" s="3">
        <v>0</v>
      </c>
      <c r="O87" s="3">
        <v>15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83">
        <f>+Tabla3[[#This Row],[V GRAVADAS]]</f>
        <v>15</v>
      </c>
      <c r="V87">
        <v>2</v>
      </c>
    </row>
    <row r="88" spans="1:22" x14ac:dyDescent="0.25">
      <c r="A88" t="s">
        <v>501</v>
      </c>
      <c r="B88" s="1" t="s">
        <v>522</v>
      </c>
      <c r="C88" t="s">
        <v>1</v>
      </c>
      <c r="D88" t="s">
        <v>91</v>
      </c>
      <c r="E88" t="s">
        <v>391</v>
      </c>
      <c r="F88" t="s">
        <v>392</v>
      </c>
      <c r="G88">
        <v>1845</v>
      </c>
      <c r="H88">
        <v>1845</v>
      </c>
      <c r="I88">
        <v>1845</v>
      </c>
      <c r="J88">
        <v>1845</v>
      </c>
      <c r="L88" s="3">
        <v>0</v>
      </c>
      <c r="M88" s="3">
        <v>0</v>
      </c>
      <c r="N88" s="3">
        <v>0</v>
      </c>
      <c r="O88" s="3">
        <v>40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83">
        <f>+Tabla3[[#This Row],[V GRAVADAS]]</f>
        <v>40</v>
      </c>
      <c r="V88">
        <v>2</v>
      </c>
    </row>
    <row r="89" spans="1:22" x14ac:dyDescent="0.25">
      <c r="A89" t="s">
        <v>93</v>
      </c>
      <c r="L89" s="2"/>
      <c r="M89" s="2"/>
      <c r="N89" s="2"/>
      <c r="O89" s="29">
        <f>SUBTOTAL(109,Tabla3[V GRAVADAS])</f>
        <v>388.7</v>
      </c>
      <c r="P89" s="2"/>
      <c r="Q89" s="2"/>
      <c r="R89" s="29">
        <f>SUBTOTAL(109,Tabla3[EX SERVICE])</f>
        <v>0</v>
      </c>
      <c r="S89" s="2"/>
      <c r="T89" s="2"/>
      <c r="U89" s="29">
        <f>SUBTOTAL(109,Tabla3[TOTAL VENTA])</f>
        <v>388.7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637"/>
  <sheetViews>
    <sheetView workbookViewId="0">
      <selection activeCell="B1" sqref="B1:B23"/>
    </sheetView>
  </sheetViews>
  <sheetFormatPr baseColWidth="10" defaultRowHeight="15" x14ac:dyDescent="0.25"/>
  <cols>
    <col min="3" max="3" width="11.42578125" style="80"/>
  </cols>
  <sheetData>
    <row r="1" spans="1:7" x14ac:dyDescent="0.25">
      <c r="A1">
        <v>1823</v>
      </c>
      <c r="B1">
        <v>15.2</v>
      </c>
      <c r="C1" s="1" t="s">
        <v>91</v>
      </c>
      <c r="D1" s="1" t="s">
        <v>403</v>
      </c>
      <c r="E1" s="1" t="s">
        <v>408</v>
      </c>
      <c r="F1" s="1" t="s">
        <v>92</v>
      </c>
      <c r="G1" t="str">
        <f>+C1&amp;F1&amp;D1&amp;F1&amp;E1</f>
        <v>01/04/2023</v>
      </c>
    </row>
    <row r="2" spans="1:7" x14ac:dyDescent="0.25">
      <c r="A2">
        <v>1824</v>
      </c>
      <c r="B2">
        <v>11.25</v>
      </c>
      <c r="C2" s="80" t="s">
        <v>0</v>
      </c>
      <c r="D2" s="1" t="s">
        <v>403</v>
      </c>
      <c r="E2" s="1" t="s">
        <v>408</v>
      </c>
      <c r="F2" s="1" t="s">
        <v>92</v>
      </c>
      <c r="G2" t="str">
        <f t="shared" ref="G2:G15" si="0">+C2&amp;F2&amp;D2&amp;F2&amp;E2</f>
        <v>03/04/2023</v>
      </c>
    </row>
    <row r="3" spans="1:7" x14ac:dyDescent="0.25">
      <c r="A3">
        <v>1825</v>
      </c>
      <c r="B3">
        <v>6</v>
      </c>
      <c r="C3" s="80" t="s">
        <v>403</v>
      </c>
      <c r="D3" s="1" t="s">
        <v>403</v>
      </c>
      <c r="E3" s="1" t="s">
        <v>408</v>
      </c>
      <c r="F3" s="1" t="s">
        <v>92</v>
      </c>
      <c r="G3" t="str">
        <f t="shared" si="0"/>
        <v>04/04/2023</v>
      </c>
    </row>
    <row r="4" spans="1:7" x14ac:dyDescent="0.25">
      <c r="A4">
        <v>1826</v>
      </c>
      <c r="B4">
        <v>6</v>
      </c>
      <c r="C4" s="80" t="s">
        <v>495</v>
      </c>
      <c r="D4" s="1" t="s">
        <v>403</v>
      </c>
      <c r="E4" s="1" t="s">
        <v>408</v>
      </c>
      <c r="F4" s="1" t="s">
        <v>92</v>
      </c>
      <c r="G4" t="str">
        <f t="shared" si="0"/>
        <v>05/04/2023</v>
      </c>
    </row>
    <row r="5" spans="1:7" x14ac:dyDescent="0.25">
      <c r="A5">
        <v>1827</v>
      </c>
      <c r="B5">
        <v>8</v>
      </c>
      <c r="C5" s="80" t="s">
        <v>496</v>
      </c>
      <c r="D5" s="1" t="s">
        <v>403</v>
      </c>
      <c r="E5" s="1" t="s">
        <v>408</v>
      </c>
      <c r="F5" s="1" t="s">
        <v>92</v>
      </c>
      <c r="G5" t="str">
        <f t="shared" si="0"/>
        <v>10/04/2023</v>
      </c>
    </row>
    <row r="6" spans="1:7" x14ac:dyDescent="0.25">
      <c r="A6">
        <v>1828</v>
      </c>
      <c r="B6">
        <v>10</v>
      </c>
      <c r="C6" s="80" t="s">
        <v>463</v>
      </c>
      <c r="D6" s="1" t="s">
        <v>403</v>
      </c>
      <c r="E6" s="1" t="s">
        <v>408</v>
      </c>
      <c r="F6" s="1" t="s">
        <v>92</v>
      </c>
      <c r="G6" t="str">
        <f t="shared" si="0"/>
        <v>11/04/2023</v>
      </c>
    </row>
    <row r="7" spans="1:7" x14ac:dyDescent="0.25">
      <c r="A7">
        <v>1829</v>
      </c>
      <c r="B7">
        <v>47.25</v>
      </c>
      <c r="C7" s="80" t="s">
        <v>497</v>
      </c>
      <c r="D7" s="1" t="s">
        <v>403</v>
      </c>
      <c r="E7" s="1" t="s">
        <v>408</v>
      </c>
      <c r="F7" s="1" t="s">
        <v>92</v>
      </c>
      <c r="G7" t="str">
        <f t="shared" si="0"/>
        <v>13/04/2023</v>
      </c>
    </row>
    <row r="8" spans="1:7" x14ac:dyDescent="0.25">
      <c r="A8">
        <v>1830</v>
      </c>
      <c r="B8">
        <v>11.25</v>
      </c>
      <c r="C8" s="80" t="s">
        <v>497</v>
      </c>
      <c r="D8" s="1" t="s">
        <v>403</v>
      </c>
      <c r="E8" s="1" t="s">
        <v>408</v>
      </c>
      <c r="F8" s="1" t="s">
        <v>92</v>
      </c>
      <c r="G8" t="str">
        <f t="shared" si="0"/>
        <v>13/04/2023</v>
      </c>
    </row>
    <row r="9" spans="1:7" x14ac:dyDescent="0.25">
      <c r="A9">
        <v>1831</v>
      </c>
      <c r="B9">
        <v>12.25</v>
      </c>
      <c r="C9" s="80" t="s">
        <v>398</v>
      </c>
      <c r="D9" s="1" t="s">
        <v>403</v>
      </c>
      <c r="E9" s="1" t="s">
        <v>408</v>
      </c>
      <c r="F9" s="1" t="s">
        <v>92</v>
      </c>
      <c r="G9" t="str">
        <f t="shared" si="0"/>
        <v>14/04/2023</v>
      </c>
    </row>
    <row r="10" spans="1:7" x14ac:dyDescent="0.25">
      <c r="A10">
        <v>1832</v>
      </c>
      <c r="B10">
        <v>16</v>
      </c>
      <c r="C10" s="80" t="s">
        <v>432</v>
      </c>
      <c r="D10" s="1" t="s">
        <v>403</v>
      </c>
      <c r="E10" s="1" t="s">
        <v>408</v>
      </c>
      <c r="F10" s="1" t="s">
        <v>92</v>
      </c>
      <c r="G10" t="str">
        <f t="shared" si="0"/>
        <v>15/04/2023</v>
      </c>
    </row>
    <row r="11" spans="1:7" x14ac:dyDescent="0.25">
      <c r="A11">
        <v>1833</v>
      </c>
      <c r="B11">
        <v>20</v>
      </c>
      <c r="C11" s="80" t="s">
        <v>404</v>
      </c>
      <c r="D11" s="1" t="s">
        <v>403</v>
      </c>
      <c r="E11" s="1" t="s">
        <v>408</v>
      </c>
      <c r="F11" s="1" t="s">
        <v>92</v>
      </c>
      <c r="G11" t="str">
        <f t="shared" si="0"/>
        <v>17/04/2023</v>
      </c>
    </row>
    <row r="12" spans="1:7" x14ac:dyDescent="0.25">
      <c r="A12">
        <v>1834</v>
      </c>
      <c r="B12">
        <v>11.25</v>
      </c>
      <c r="C12" s="80" t="s">
        <v>405</v>
      </c>
      <c r="D12" s="1" t="s">
        <v>403</v>
      </c>
      <c r="E12" s="1" t="s">
        <v>408</v>
      </c>
      <c r="F12" s="1" t="s">
        <v>92</v>
      </c>
      <c r="G12" t="str">
        <f t="shared" si="0"/>
        <v>18/04/2023</v>
      </c>
    </row>
    <row r="13" spans="1:7" x14ac:dyDescent="0.25">
      <c r="A13">
        <v>1835</v>
      </c>
      <c r="B13">
        <v>25</v>
      </c>
      <c r="C13" s="80" t="s">
        <v>498</v>
      </c>
      <c r="D13" s="1" t="s">
        <v>403</v>
      </c>
      <c r="E13" s="1" t="s">
        <v>408</v>
      </c>
      <c r="F13" s="1" t="s">
        <v>92</v>
      </c>
      <c r="G13" t="str">
        <f t="shared" si="0"/>
        <v>19/04/2023</v>
      </c>
    </row>
    <row r="14" spans="1:7" x14ac:dyDescent="0.25">
      <c r="A14">
        <v>1836</v>
      </c>
      <c r="B14">
        <v>6</v>
      </c>
      <c r="C14" s="80" t="s">
        <v>401</v>
      </c>
      <c r="D14" s="1" t="s">
        <v>403</v>
      </c>
      <c r="E14" s="1" t="s">
        <v>408</v>
      </c>
      <c r="F14" s="1" t="s">
        <v>92</v>
      </c>
      <c r="G14" t="str">
        <f t="shared" si="0"/>
        <v>20/04/2023</v>
      </c>
    </row>
    <row r="15" spans="1:7" x14ac:dyDescent="0.25">
      <c r="A15">
        <v>1837</v>
      </c>
      <c r="B15">
        <v>13.75</v>
      </c>
      <c r="C15" s="80" t="s">
        <v>406</v>
      </c>
      <c r="D15" s="1" t="s">
        <v>403</v>
      </c>
      <c r="E15" s="1" t="s">
        <v>408</v>
      </c>
      <c r="F15" s="1" t="s">
        <v>92</v>
      </c>
      <c r="G15" t="str">
        <f t="shared" si="0"/>
        <v>21/04/2023</v>
      </c>
    </row>
    <row r="16" spans="1:7" x14ac:dyDescent="0.25">
      <c r="A16">
        <v>1838</v>
      </c>
      <c r="B16">
        <v>15</v>
      </c>
      <c r="C16" s="80" t="s">
        <v>464</v>
      </c>
      <c r="D16" s="1" t="s">
        <v>403</v>
      </c>
      <c r="E16" s="1" t="s">
        <v>408</v>
      </c>
      <c r="F16" s="1" t="s">
        <v>92</v>
      </c>
      <c r="G16" t="str">
        <f t="shared" ref="G16:G20" si="1">+C16&amp;F16&amp;D16&amp;F16&amp;E16</f>
        <v>22/04/2023</v>
      </c>
    </row>
    <row r="17" spans="1:7" x14ac:dyDescent="0.25">
      <c r="A17">
        <v>1839</v>
      </c>
      <c r="B17">
        <v>19.25</v>
      </c>
      <c r="C17" s="80" t="s">
        <v>407</v>
      </c>
      <c r="D17" s="1" t="s">
        <v>403</v>
      </c>
      <c r="E17" s="1" t="s">
        <v>408</v>
      </c>
      <c r="F17" s="1" t="s">
        <v>92</v>
      </c>
      <c r="G17" t="str">
        <f t="shared" si="1"/>
        <v>24/04/2023</v>
      </c>
    </row>
    <row r="18" spans="1:7" x14ac:dyDescent="0.25">
      <c r="A18">
        <v>1840</v>
      </c>
      <c r="B18">
        <v>19.25</v>
      </c>
      <c r="C18" s="80" t="s">
        <v>499</v>
      </c>
      <c r="D18" s="1" t="s">
        <v>403</v>
      </c>
      <c r="E18" s="1" t="s">
        <v>408</v>
      </c>
      <c r="F18" s="1" t="s">
        <v>92</v>
      </c>
      <c r="G18" t="str">
        <f t="shared" si="1"/>
        <v>25/04/2023</v>
      </c>
    </row>
    <row r="19" spans="1:7" x14ac:dyDescent="0.25">
      <c r="A19">
        <v>1841</v>
      </c>
      <c r="B19">
        <v>25</v>
      </c>
      <c r="C19" s="80" t="s">
        <v>500</v>
      </c>
      <c r="D19" s="1" t="s">
        <v>403</v>
      </c>
      <c r="E19" s="1" t="s">
        <v>408</v>
      </c>
      <c r="F19" s="1" t="s">
        <v>92</v>
      </c>
      <c r="G19" t="str">
        <f t="shared" si="1"/>
        <v>26/04/2023</v>
      </c>
    </row>
    <row r="20" spans="1:7" x14ac:dyDescent="0.25">
      <c r="A20">
        <v>1842</v>
      </c>
      <c r="B20">
        <v>25</v>
      </c>
      <c r="C20" s="80" t="s">
        <v>500</v>
      </c>
      <c r="D20" s="1" t="s">
        <v>403</v>
      </c>
      <c r="E20" s="1" t="s">
        <v>408</v>
      </c>
      <c r="F20" s="1" t="s">
        <v>92</v>
      </c>
      <c r="G20" t="str">
        <f t="shared" si="1"/>
        <v>26/04/2023</v>
      </c>
    </row>
    <row r="21" spans="1:7" x14ac:dyDescent="0.25">
      <c r="A21">
        <v>1843</v>
      </c>
      <c r="B21">
        <v>11</v>
      </c>
      <c r="C21" s="80" t="s">
        <v>402</v>
      </c>
      <c r="D21" s="1" t="s">
        <v>403</v>
      </c>
      <c r="E21" s="1" t="s">
        <v>408</v>
      </c>
      <c r="F21" s="1" t="s">
        <v>92</v>
      </c>
      <c r="G21" t="str">
        <f t="shared" ref="G21:G22" si="2">+C21&amp;F21&amp;D21&amp;F21&amp;E21</f>
        <v>27/04/2023</v>
      </c>
    </row>
    <row r="22" spans="1:7" x14ac:dyDescent="0.25">
      <c r="A22">
        <v>1844</v>
      </c>
      <c r="B22">
        <v>15</v>
      </c>
      <c r="C22" s="80" t="s">
        <v>433</v>
      </c>
      <c r="D22" s="1" t="s">
        <v>403</v>
      </c>
      <c r="E22" s="1" t="s">
        <v>408</v>
      </c>
      <c r="F22" s="1" t="s">
        <v>92</v>
      </c>
      <c r="G22" t="str">
        <f t="shared" si="2"/>
        <v>28/04/2023</v>
      </c>
    </row>
    <row r="23" spans="1:7" x14ac:dyDescent="0.25">
      <c r="A23">
        <v>1845</v>
      </c>
      <c r="B23">
        <v>40</v>
      </c>
      <c r="C23" s="80" t="s">
        <v>465</v>
      </c>
      <c r="D23" s="1" t="s">
        <v>403</v>
      </c>
      <c r="E23" s="1" t="s">
        <v>408</v>
      </c>
      <c r="F23" s="1" t="s">
        <v>92</v>
      </c>
      <c r="G23" t="str">
        <f t="shared" ref="G23" si="3">+C23&amp;F23&amp;D23&amp;F23&amp;E23</f>
        <v>29/04/2023</v>
      </c>
    </row>
    <row r="24" spans="1:7" x14ac:dyDescent="0.25">
      <c r="D24" s="1"/>
      <c r="E24" s="1"/>
      <c r="F24" s="1"/>
    </row>
    <row r="25" spans="1:7" x14ac:dyDescent="0.25">
      <c r="D25" s="1"/>
      <c r="E25" s="1"/>
      <c r="F25" s="1"/>
    </row>
    <row r="26" spans="1:7" x14ac:dyDescent="0.25">
      <c r="D26" s="1"/>
      <c r="E26" s="1"/>
      <c r="F26" s="1"/>
    </row>
    <row r="98" spans="5:5" x14ac:dyDescent="0.25">
      <c r="E98" s="29"/>
    </row>
    <row r="298" spans="5:5" x14ac:dyDescent="0.25">
      <c r="E298" s="29"/>
    </row>
    <row r="637" spans="3:3" x14ac:dyDescent="0.25">
      <c r="C63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79"/>
    <col min="8" max="8" width="13.28515625" style="79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383</v>
      </c>
      <c r="E1" s="1" t="s">
        <v>82</v>
      </c>
      <c r="F1" s="1" t="s">
        <v>384</v>
      </c>
      <c r="G1" s="79" t="s">
        <v>385</v>
      </c>
      <c r="H1" s="79" t="s">
        <v>386</v>
      </c>
      <c r="I1" s="1" t="s">
        <v>18</v>
      </c>
    </row>
    <row r="2" spans="1:9" x14ac:dyDescent="0.25">
      <c r="D2" s="1" t="s">
        <v>387</v>
      </c>
      <c r="I2" s="1" t="s">
        <v>388</v>
      </c>
    </row>
    <row r="3" spans="1:9" x14ac:dyDescent="0.25">
      <c r="A3" t="s">
        <v>93</v>
      </c>
      <c r="B3"/>
      <c r="C3"/>
      <c r="D3"/>
      <c r="E3"/>
      <c r="F3"/>
      <c r="G3" s="79">
        <f>SUBTOTAL(109,Tabla4[MONTO])</f>
        <v>0</v>
      </c>
      <c r="H3" s="79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2023-05-16T23:29:55Z</dcterms:modified>
</cp:coreProperties>
</file>