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MARINA MONTENEGRO\2024\"/>
    </mc:Choice>
  </mc:AlternateContent>
  <xr:revisionPtr revIDLastSave="0" documentId="13_ncr:1_{78E1557A-8D31-4BDD-A816-5F382131DDA7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9" i="7" l="1"/>
  <c r="J3" i="13" l="1"/>
  <c r="H3" i="13"/>
  <c r="M28" i="10" l="1"/>
  <c r="N28" i="10"/>
  <c r="O28" i="10"/>
  <c r="O29" i="10" s="1"/>
  <c r="O30" i="10" s="1"/>
  <c r="P28" i="10"/>
  <c r="Q28" i="10"/>
  <c r="R28" i="10"/>
  <c r="S28" i="10"/>
  <c r="T28" i="10"/>
  <c r="U28" i="10"/>
  <c r="L28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9" i="7" l="1"/>
  <c r="K9" i="7"/>
  <c r="L9" i="7"/>
  <c r="M9" i="7"/>
  <c r="N9" i="7"/>
  <c r="O9" i="7"/>
  <c r="P9" i="7"/>
  <c r="I9" i="7"/>
  <c r="H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<sst xmlns="http://schemas.openxmlformats.org/spreadsheetml/2006/main" count="26317" uniqueCount="9360">
  <si>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</si>
  <si>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</si>
  <si>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</si>
  <si>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</si>
  <si>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</si>
  <si>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</si>
  <si>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</si>
  <si>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</si>
  <si>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</si>
  <si>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</si>
  <si>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</si>
  <si>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</si>
  <si>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</si>
  <si>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</si>
  <si>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</si>
  <si>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</si>
  <si>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</si>
  <si>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</si>
  <si>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</si>
  <si>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</si>
  <si>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</si>
  <si>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</si>
  <si>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</si>
  <si>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</si>
  <si>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</si>
  <si>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</si>
  <si>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</si>
  <si>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</si>
  <si>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</si>
  <si>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</si>
  <si>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</si>
  <si>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</si>
  <si>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</si>
  <si>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</si>
  <si>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</si>
  <si>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</si>
  <si>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</si>
  <si>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</si>
  <si>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</si>
  <si>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</si>
  <si>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</si>
  <si>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</si>
  <si>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</si>
  <si>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</si>
  <si>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</si>
  <si>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</si>
  <si>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</si>
  <si>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</si>
  <si>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</si>
  <si>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</si>
  <si>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</si>
  <si>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</si>
  <si>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</si>
  <si>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</si>
  <si>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</si>
  <si>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</si>
  <si>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</si>
  <si>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</si>
  <si>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</si>
  <si>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</si>
  <si>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</si>
  <si>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</si>
  <si>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</si>
  <si>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</si>
  <si>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</si>
  <si>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</si>
  <si>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</si>
  <si>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</si>
  <si>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</si>
  <si>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</si>
  <si>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</si>
  <si>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</si>
  <si>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</si>
  <si>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</si>
  <si>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</si>
  <si>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</si>
  <si>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</si>
  <si>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</si>
  <si>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</si>
  <si>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</si>
  <si>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</si>
  <si>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</si>
  <si>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</si>
  <si>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</si>
  <si>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</si>
  <si>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</si>
  <si>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</si>
  <si>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</si>
  <si>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</si>
  <si>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</si>
  <si>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</si>
  <si>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</si>
  <si>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</si>
  <si>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</si>
  <si>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</si>
  <si>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</si>
  <si>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</si>
  <si>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</si>
  <si>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</si>
  <si>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</si>
  <si>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</si>
  <si>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</si>
  <si>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</si>
  <si>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</si>
  <si>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</si>
  <si>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</si>
  <si>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</si>
  <si>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</si>
  <si>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</si>
  <si>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</si>
  <si>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</si>
  <si>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</si>
  <si>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</si>
  <si>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</si>
  <si>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</si>
  <si>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</si>
  <si>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</si>
  <si>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</si>
  <si>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</si>
  <si>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</si>
  <si>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</si>
  <si>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</si>
  <si>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</si>
  <si>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</si>
  <si>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</si>
  <si>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</si>
  <si>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</si>
  <si>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</si>
  <si>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</si>
  <si>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</si>
  <si>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</si>
  <si>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</si>
  <si>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</si>
  <si>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</si>
  <si>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</si>
  <si>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</si>
  <si>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</si>
  <si>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</si>
  <si>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</si>
  <si>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</si>
  <si>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</si>
  <si>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</si>
  <si>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</si>
  <si>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</si>
  <si>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</si>
  <si>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</si>
  <si>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</si>
  <si>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</si>
  <si>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</si>
  <si>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</si>
  <si>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</si>
  <si>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</si>
  <si>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</si>
  <si>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</si>
  <si>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</si>
  <si>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</si>
  <si>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</si>
  <si>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</si>
  <si>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</si>
  <si>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</si>
  <si>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</si>
  <si>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</si>
  <si>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</si>
  <si>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</si>
  <si>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</si>
  <si>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</si>
  <si>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</si>
  <si>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</si>
  <si>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</si>
  <si>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</si>
  <si>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</si>
  <si>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</si>
  <si>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</si>
  <si>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</si>
  <si>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</si>
  <si>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</si>
  <si>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</si>
  <si>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</si>
  <si>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</si>
  <si>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</si>
  <si>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</si>
  <si>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</si>
  <si>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</si>
  <si>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</si>
  <si>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</si>
  <si>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</si>
  <si>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</si>
  <si>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</si>
  <si>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</si>
  <si>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</si>
  <si>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</si>
  <si>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</si>
  <si>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</si>
  <si>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</si>
  <si>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</si>
  <si>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</si>
  <si>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</si>
  <si>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</si>
  <si>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</si>
  <si>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</si>
  <si>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</si>
  <si>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</si>
  <si>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</si>
  <si>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</si>
  <si>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</si>
  <si>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</si>
  <si>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</si>
  <si>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</si>
  <si>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</si>
  <si>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</si>
  <si>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</si>
  <si>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</si>
  <si>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</si>
  <si>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</si>
  <si>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</si>
  <si>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</si>
  <si>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</si>
  <si>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</si>
  <si>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</si>
  <si>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</si>
  <si>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</si>
  <si>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</si>
  <si>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</si>
  <si>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</si>
  <si>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</si>
  <si>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</si>
  <si>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</si>
  <si>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</si>
  <si>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</si>
  <si>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</si>
  <si>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</si>
  <si>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</si>
  <si>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</si>
  <si>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</si>
  <si>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</si>
  <si>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</si>
  <si>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</si>
  <si>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</si>
  <si>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</si>
  <si>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</si>
  <si>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</si>
  <si>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</si>
  <si>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</si>
  <si>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</si>
  <si>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</si>
  <si>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</si>
  <si>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</si>
  <si>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</si>
  <si>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</si>
  <si>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</si>
  <si>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</si>
  <si>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</si>
  <si>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</si>
  <si>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</si>
  <si>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</si>
  <si>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</si>
  <si>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</si>
  <si>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</si>
  <si>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</si>
  <si>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</si>
  <si>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</si>
  <si>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</si>
  <si>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</si>
  <si>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</si>
  <si>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</si>
  <si>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</si>
  <si>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</si>
  <si>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</si>
  <si>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</si>
  <si>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</si>
  <si>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</si>
  <si>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</si>
  <si>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</si>
  <si>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</si>
  <si>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</si>
  <si>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</si>
  <si>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</si>
  <si>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</si>
  <si>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</si>
  <si>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</si>
  <si>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</si>
  <si>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</si>
  <si>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</si>
  <si>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</si>
  <si>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</si>
  <si>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</si>
  <si>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</si>
  <si>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</si>
  <si>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</si>
  <si>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</si>
  <si>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</si>
  <si>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</si>
  <si>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</si>
  <si>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</si>
  <si>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</si>
  <si>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</si>
  <si>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</si>
  <si>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</si>
  <si>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</si>
  <si>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</si>
  <si>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</si>
  <si>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</si>
  <si>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</si>
  <si>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</si>
  <si>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</si>
  <si>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</si>
  <si>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</si>
  <si>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</si>
  <si>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</si>
  <si>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</si>
  <si>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</si>
  <si>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</si>
  <si>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</si>
  <si>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</si>
  <si>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</si>
  <si>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</si>
  <si>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</si>
  <si>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</si>
  <si>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</si>
  <si>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</si>
  <si>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</si>
  <si>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</si>
  <si>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</si>
  <si>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</si>
  <si>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</si>
  <si>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</si>
  <si>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</si>
  <si>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</si>
  <si>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</si>
  <si>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</si>
  <si>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</si>
  <si>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</si>
  <si>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</si>
  <si>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</si>
  <si>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</si>
  <si>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</si>
  <si>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</si>
  <si>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</si>
  <si>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</si>
  <si>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</si>
  <si>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</si>
  <si>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</si>
  <si>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</si>
  <si>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</si>
  <si>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</si>
  <si>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</si>
  <si>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</si>
  <si>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</si>
  <si>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</si>
  <si>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</si>
  <si>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</si>
  <si>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</si>
  <si>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</si>
  <si>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</si>
  <si>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</si>
  <si>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</si>
  <si>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</si>
  <si>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</si>
  <si>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</si>
  <si>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</si>
  <si>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</si>
  <si>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</si>
  <si>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</si>
  <si>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</si>
  <si>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</si>
  <si>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</si>
  <si>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</si>
  <si>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</si>
  <si>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</si>
  <si>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</si>
  <si>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</si>
  <si>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</si>
  <si>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</si>
  <si>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</si>
  <si>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</si>
  <si>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</si>
  <si>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</si>
  <si>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</si>
  <si>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</si>
  <si>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</si>
  <si>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</si>
  <si>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</si>
  <si>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</si>
  <si>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</si>
  <si>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</si>
  <si>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</si>
  <si>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</si>
  <si>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</si>
  <si>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</si>
  <si>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</si>
  <si>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</si>
  <si>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</si>
  <si>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</si>
  <si>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</si>
  <si>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</si>
  <si>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</si>
  <si>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</si>
  <si>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</si>
  <si>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</si>
  <si>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</si>
  <si>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</si>
  <si>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</si>
  <si>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</si>
  <si>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</si>
  <si>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</si>
  <si>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</si>
  <si>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</si>
  <si>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</si>
  <si>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</si>
  <si>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</si>
  <si>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</si>
  <si>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</si>
  <si>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</si>
  <si>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</si>
  <si>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</si>
  <si>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</si>
  <si>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</si>
  <si>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</si>
  <si>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</si>
  <si>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</si>
  <si>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</si>
  <si>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</si>
  <si>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</si>
  <si>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</si>
  <si>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</si>
  <si>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</si>
  <si>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</si>
  <si>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</si>
  <si>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</si>
  <si>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</si>
  <si>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</si>
  <si>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</si>
  <si>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</si>
  <si>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</si>
  <si>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</si>
  <si>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</si>
  <si>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</si>
  <si>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</si>
  <si>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</si>
  <si>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</si>
  <si>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</si>
  <si>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</si>
  <si>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</si>
  <si>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</si>
  <si>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</si>
  <si>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</si>
  <si>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</si>
  <si>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</si>
  <si>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</si>
  <si>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</si>
  <si>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</si>
  <si>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</si>
  <si>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</si>
  <si>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</si>
  <si>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</si>
  <si>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</si>
  <si>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</si>
  <si>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</si>
  <si>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</si>
  <si>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</si>
  <si>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</si>
  <si>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</si>
  <si>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</si>
  <si>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</si>
  <si>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</si>
  <si>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</si>
  <si>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</si>
  <si>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</si>
  <si>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</si>
  <si>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</si>
  <si>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</si>
  <si>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</si>
  <si>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</si>
  <si>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</si>
  <si>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</si>
  <si>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</si>
  <si>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</si>
  <si>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</si>
  <si>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</si>
  <si>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</si>
  <si>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</si>
  <si>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</si>
  <si>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</si>
  <si>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</si>
  <si>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</si>
  <si>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</si>
  <si>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</si>
  <si>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</si>
  <si>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</si>
  <si>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</si>
  <si>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</si>
  <si>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</si>
  <si>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</si>
  <si>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</si>
  <si>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</si>
  <si>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</si>
  <si>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</si>
  <si>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</si>
  <si>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</si>
  <si>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</si>
  <si>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</si>
  <si>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</si>
  <si>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</si>
  <si>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</si>
  <si>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</si>
  <si>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</si>
  <si>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</si>
  <si>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</si>
  <si>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</si>
  <si>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</si>
  <si>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</si>
  <si>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</si>
  <si>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</si>
  <si>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</si>
  <si>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</si>
  <si>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</si>
  <si>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</si>
  <si>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</si>
  <si>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</si>
  <si>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</si>
  <si>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</si>
  <si>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</si>
  <si>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</si>
  <si>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</si>
  <si>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</si>
  <si>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</si>
  <si>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</si>
  <si>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</si>
  <si>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</si>
  <si>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</si>
  <si>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</si>
  <si>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</si>
  <si>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</si>
  <si>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</si>
  <si>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</si>
  <si>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</si>
  <si>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</si>
  <si>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</si>
  <si>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</si>
  <si>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</si>
  <si>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</si>
  <si>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</si>
  <si>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</si>
  <si>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</si>
  <si>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</si>
  <si>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</si>
  <si>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</si>
  <si>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</si>
  <si>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</si>
  <si>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</si>
  <si>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</si>
  <si>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</si>
  <si>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</si>
  <si>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</si>
  <si>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</si>
  <si>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</si>
  <si>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</si>
  <si>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</si>
  <si>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</si>
  <si>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</si>
  <si>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</si>
  <si>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</si>
  <si>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</si>
  <si>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</si>
  <si>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</si>
  <si>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</si>
  <si>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</si>
  <si>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</si>
  <si>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</si>
  <si>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</si>
  <si>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</si>
  <si>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</si>
  <si>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</si>
  <si>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</si>
  <si>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</si>
  <si>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</si>
  <si>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</si>
  <si>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</si>
  <si>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</si>
  <si>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</si>
  <si>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</si>
  <si>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</si>
  <si>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</si>
  <si>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</si>
  <si>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</si>
  <si>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</si>
  <si>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</si>
  <si>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</si>
  <si>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</si>
  <si>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</si>
  <si>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</si>
  <si>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</si>
  <si>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</si>
  <si>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</si>
  <si>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</si>
  <si>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</si>
  <si>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</si>
  <si>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</si>
  <si>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</si>
  <si>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</si>
  <si>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</si>
  <si>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</si>
  <si>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</si>
  <si>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</si>
  <si>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</si>
  <si>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</si>
  <si>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</si>
  <si>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</si>
  <si>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</si>
  <si>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</si>
  <si>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</si>
  <si>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</si>
  <si>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</si>
  <si>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</si>
  <si>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</si>
  <si>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</si>
  <si>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</si>
  <si>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</si>
  <si>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</si>
  <si>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</si>
  <si>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</si>
  <si>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</si>
  <si>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</si>
  <si>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</si>
  <si>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</si>
  <si>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</si>
  <si>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</si>
  <si>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</si>
  <si>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</si>
  <si>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</si>
  <si>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</si>
  <si>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</si>
  <si>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</si>
  <si>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</si>
  <si>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</si>
  <si>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</si>
  <si>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</si>
  <si>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</si>
  <si>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</si>
  <si>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</si>
  <si>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</si>
  <si>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</si>
  <si>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</si>
  <si>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</si>
  <si>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</si>
  <si>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</si>
  <si>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</si>
  <si>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</si>
  <si>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</si>
  <si>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</si>
  <si>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</si>
  <si>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</si>
  <si>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</si>
  <si>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</si>
  <si>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</si>
  <si>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</si>
  <si>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</si>
  <si>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</si>
  <si>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</si>
  <si>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</si>
  <si>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</si>
  <si>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</si>
  <si>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</si>
  <si>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</si>
  <si>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</si>
  <si>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</si>
  <si>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</si>
  <si>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</si>
  <si>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</si>
  <si>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</si>
  <si>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</si>
  <si>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</si>
  <si>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</si>
  <si>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</si>
  <si>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</si>
  <si>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</si>
  <si>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</si>
  <si>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</si>
  <si>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</si>
  <si>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</si>
  <si>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</si>
  <si>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</si>
  <si>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</si>
  <si>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</si>
  <si>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</si>
  <si>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</si>
  <si>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</si>
  <si>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</si>
  <si>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</si>
  <si>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</si>
  <si>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</si>
  <si>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</si>
  <si>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</si>
  <si>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</si>
  <si>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</si>
  <si>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</si>
  <si>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</si>
  <si>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</si>
  <si>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</si>
  <si>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</si>
  <si>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</si>
  <si>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</si>
  <si>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</si>
  <si>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</si>
  <si>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</si>
  <si>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</si>
  <si>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</si>
  <si>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</si>
  <si>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</si>
  <si>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</si>
  <si>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</si>
  <si>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</si>
  <si>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</si>
  <si>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</si>
  <si>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</si>
  <si>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</si>
  <si>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</si>
  <si>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</si>
  <si>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</si>
  <si>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</si>
  <si>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</si>
  <si>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</si>
  <si>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</si>
  <si>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</si>
  <si>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</si>
  <si>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</si>
  <si>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</si>
  <si>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</si>
  <si>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</si>
  <si>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</si>
  <si>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</si>
  <si>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</si>
  <si>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</si>
  <si>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</si>
  <si>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</si>
  <si>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</si>
  <si>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</si>
  <si>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</si>
  <si>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</si>
  <si>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</si>
  <si>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</si>
  <si>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</si>
  <si>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</si>
  <si>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</si>
  <si>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</si>
  <si>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</si>
  <si>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</si>
  <si>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</si>
  <si>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</si>
  <si>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</si>
  <si>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</si>
  <si>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</si>
  <si>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</si>
  <si>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</si>
  <si>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</si>
  <si>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</si>
  <si>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</si>
  <si>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</si>
  <si>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</si>
  <si>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</si>
  <si>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</si>
  <si>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</si>
  <si>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</si>
  <si>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</si>
  <si>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</si>
  <si>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</si>
  <si>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</si>
  <si>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</si>
  <si>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</si>
  <si>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</si>
  <si>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</si>
  <si>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</si>
  <si>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</si>
  <si>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</si>
  <si>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</si>
  <si>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</si>
  <si>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</si>
  <si>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</si>
  <si>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</si>
  <si>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</si>
  <si>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</si>
  <si>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</si>
  <si>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</si>
  <si>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</si>
  <si>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</si>
  <si>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</si>
  <si>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</si>
  <si>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</si>
  <si>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</si>
  <si>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</si>
  <si>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</si>
  <si>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</si>
  <si>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</si>
  <si>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</si>
  <si>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</si>
  <si>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</si>
  <si>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</si>
  <si>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</si>
  <si>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</si>
  <si>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</si>
  <si>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</si>
  <si>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</si>
  <si>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</si>
  <si>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</si>
  <si>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</si>
  <si>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</si>
  <si>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</si>
  <si>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</si>
  <si>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</si>
  <si>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</si>
  <si>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</si>
  <si>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</si>
  <si>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</si>
  <si>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</si>
  <si>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</si>
  <si>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</si>
  <si>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</si>
  <si>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</si>
  <si>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</si>
  <si>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</si>
  <si>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</si>
  <si>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</si>
  <si>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</si>
  <si>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</si>
  <si>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</si>
  <si>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</si>
  <si>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</si>
  <si>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</si>
  <si>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</si>
  <si>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</si>
  <si>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</si>
  <si>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</si>
  <si>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</si>
  <si>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</si>
  <si>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</si>
  <si>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</si>
  <si>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</si>
  <si>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</si>
  <si>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</si>
  <si>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</si>
  <si>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</si>
  <si>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</si>
  <si>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</si>
  <si>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</si>
  <si>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</si>
  <si>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</si>
  <si>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</si>
  <si>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</si>
  <si>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</si>
  <si>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</si>
  <si>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</si>
  <si>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</si>
  <si>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</si>
  <si>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</si>
  <si>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</si>
  <si>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</si>
  <si>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</si>
  <si>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</si>
  <si>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</si>
  <si>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</si>
  <si>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</si>
  <si>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</si>
  <si>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</si>
  <si>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</si>
  <si>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</si>
  <si>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</si>
  <si>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</si>
  <si>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</si>
  <si>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</si>
  <si>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</si>
  <si>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</si>
  <si>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</si>
  <si>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</si>
  <si>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</si>
  <si>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</si>
  <si>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</si>
  <si>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</si>
  <si>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</si>
  <si>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</si>
  <si>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</si>
  <si>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</si>
  <si>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</si>
  <si>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</si>
  <si>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</si>
  <si>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</si>
  <si>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</si>
  <si>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</si>
  <si>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</si>
  <si>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</si>
  <si>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</si>
  <si>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</si>
  <si>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</si>
  <si>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</si>
  <si>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</si>
  <si>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</si>
  <si>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</si>
  <si>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</si>
  <si>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</si>
  <si>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</si>
  <si>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</si>
  <si>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</si>
  <si>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</si>
  <si>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</si>
  <si>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</si>
  <si>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</si>
  <si>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</si>
  <si>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</si>
  <si>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</si>
  <si>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</si>
  <si>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</si>
  <si>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</si>
  <si>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</si>
  <si>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</si>
  <si>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</si>
  <si>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</si>
  <si>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</si>
  <si>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</si>
  <si>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</si>
  <si>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</si>
  <si>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</si>
  <si>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</si>
  <si>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</si>
  <si>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</si>
  <si>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</si>
  <si>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</si>
  <si>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</si>
  <si>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</si>
  <si>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</si>
  <si>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</si>
  <si>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</si>
  <si>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</si>
  <si>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</si>
  <si>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</si>
  <si>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</si>
  <si>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</si>
  <si>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</si>
  <si>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</si>
  <si>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</si>
  <si>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</si>
  <si>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</si>
  <si>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</si>
  <si>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</si>
  <si>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</si>
  <si>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</si>
  <si>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</si>
  <si>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</si>
  <si>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</si>
  <si>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</si>
  <si>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</si>
  <si>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</si>
  <si>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</si>
  <si>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</si>
  <si>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</si>
  <si>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</si>
  <si>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</si>
  <si>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</si>
  <si>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</si>
  <si>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</si>
  <si>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</si>
  <si>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</si>
  <si>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</si>
  <si>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</si>
  <si>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</si>
  <si>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</si>
  <si>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</si>
  <si>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</si>
  <si>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</si>
  <si>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</si>
  <si>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</si>
  <si>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</si>
  <si>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</si>
  <si>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</si>
  <si>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</si>
  <si>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</si>
  <si>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</si>
  <si>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</si>
  <si>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</si>
  <si>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</si>
  <si>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</si>
  <si>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</si>
  <si>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</si>
  <si>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</si>
  <si>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</si>
  <si>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</si>
  <si>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</si>
  <si>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</si>
  <si>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</si>
  <si>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</si>
  <si>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</si>
  <si>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</si>
  <si>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</si>
  <si>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</si>
  <si>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</si>
  <si>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</si>
  <si>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</si>
  <si>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</si>
  <si>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</si>
  <si>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</si>
  <si>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</si>
  <si>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</si>
  <si>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</si>
  <si>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</si>
  <si>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</si>
  <si>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</si>
  <si>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</si>
  <si>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</si>
  <si>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</si>
  <si>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</si>
  <si>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</si>
  <si>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</si>
  <si>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</si>
  <si>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</si>
  <si>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</si>
  <si>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</si>
  <si>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</si>
  <si>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</si>
  <si>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</si>
  <si>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</si>
  <si>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</si>
  <si>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</si>
  <si>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</si>
  <si>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</si>
  <si>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</si>
  <si>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</si>
  <si>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</si>
  <si>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</si>
  <si>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</si>
  <si>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</si>
  <si>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</si>
  <si>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</si>
  <si>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</si>
  <si>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</si>
  <si>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</si>
  <si>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</si>
  <si>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</si>
  <si>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</si>
  <si>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</si>
  <si>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</si>
  <si>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</si>
  <si>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</si>
  <si>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</si>
  <si>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</si>
  <si>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</si>
  <si>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</si>
  <si>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</si>
  <si>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</si>
  <si>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</si>
  <si>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</si>
  <si>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</si>
  <si>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</si>
  <si>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</si>
  <si>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</si>
  <si>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</si>
  <si>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</si>
  <si>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</si>
  <si>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</si>
  <si>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</si>
  <si>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</si>
  <si>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</si>
  <si>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</si>
  <si>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</si>
  <si>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</si>
  <si>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</si>
  <si>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</si>
  <si>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</si>
  <si>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</si>
  <si>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</si>
  <si>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</si>
  <si>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</si>
  <si>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</si>
  <si>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</si>
  <si>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</si>
  <si>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</si>
  <si>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</si>
  <si>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</si>
  <si>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</si>
  <si>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</si>
  <si>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</si>
  <si>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</si>
  <si>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</si>
  <si>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</si>
  <si>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</si>
  <si>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</si>
  <si>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</si>
  <si>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</si>
  <si>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</si>
  <si>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</si>
  <si>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</si>
  <si>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</si>
  <si>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</si>
  <si>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</si>
  <si>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</si>
  <si>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</si>
  <si>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</si>
  <si>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</si>
  <si>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</si>
  <si>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</si>
  <si>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</si>
  <si>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</si>
  <si>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</si>
  <si>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</si>
  <si>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</si>
  <si>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</si>
  <si>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</si>
  <si>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</si>
  <si>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</si>
  <si>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</si>
  <si>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</si>
  <si>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</si>
  <si>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</si>
  <si>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</si>
  <si>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</si>
  <si>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</si>
  <si>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</si>
  <si>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</si>
  <si>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</si>
  <si>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</si>
  <si>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</si>
  <si>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</si>
  <si>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</si>
  <si>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</si>
  <si>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</si>
  <si>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</si>
  <si>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</si>
  <si>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</si>
  <si>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</si>
  <si>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</si>
  <si>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</si>
  <si>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</si>
  <si>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</si>
  <si>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</si>
  <si>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</si>
  <si>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</si>
  <si>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</si>
  <si>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</si>
  <si>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</si>
  <si>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</si>
  <si>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</si>
  <si>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</si>
  <si>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</si>
  <si>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</si>
  <si>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</si>
  <si>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</si>
  <si>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</si>
  <si>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</si>
  <si>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</si>
  <si>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</si>
  <si>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</si>
  <si>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</si>
  <si>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</si>
  <si>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</si>
  <si>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</si>
  <si>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</si>
  <si>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</si>
  <si>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</si>
  <si>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</si>
  <si>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</si>
  <si>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</si>
  <si>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</si>
  <si>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</si>
  <si>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</si>
  <si>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</si>
  <si>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</si>
  <si>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</si>
  <si>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</si>
  <si>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</si>
  <si>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</si>
  <si>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</si>
  <si>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</si>
  <si>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</si>
  <si>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</si>
  <si>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</si>
  <si>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</si>
  <si>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</si>
  <si>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</si>
  <si>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</si>
  <si>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</si>
  <si>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</si>
  <si>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</si>
  <si>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</si>
  <si>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</si>
  <si>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</si>
  <si>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</si>
  <si>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</si>
  <si>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</si>
  <si>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</si>
  <si>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</si>
  <si>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</si>
  <si>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</si>
  <si>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</si>
  <si>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</si>
  <si>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</si>
  <si>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</si>
  <si>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</si>
  <si>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</si>
  <si>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</si>
  <si>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</si>
  <si>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</si>
  <si>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</si>
  <si>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</si>
  <si>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</si>
  <si>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</si>
  <si>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</si>
  <si>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</si>
  <si>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</si>
  <si>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</si>
  <si>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</si>
  <si>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</si>
  <si>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</si>
  <si>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</si>
  <si>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</si>
  <si>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</si>
  <si>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</si>
  <si>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</si>
  <si>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</si>
  <si>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</si>
  <si>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</si>
  <si>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</si>
  <si>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</si>
  <si>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</si>
  <si>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</si>
  <si>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</si>
  <si>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</si>
  <si>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</si>
  <si>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</si>
  <si>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</si>
  <si>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</si>
  <si>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</si>
  <si>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</si>
  <si>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</si>
  <si>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</si>
  <si>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</si>
  <si>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</si>
  <si>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</si>
  <si>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</si>
  <si>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</si>
  <si>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</si>
  <si>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</si>
  <si>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</si>
  <si>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</si>
  <si>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</si>
  <si>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</si>
  <si>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</si>
  <si>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</si>
  <si>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</si>
  <si>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</si>
  <si>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</si>
  <si>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</si>
  <si>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</si>
  <si>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</si>
  <si>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</si>
  <si>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</si>
  <si>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</si>
  <si>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</si>
  <si>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</si>
  <si>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</si>
  <si>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</si>
  <si>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</si>
  <si>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</si>
  <si>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</si>
  <si>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</si>
  <si>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</si>
  <si>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</si>
  <si>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</si>
  <si>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</si>
  <si>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</si>
  <si>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</si>
  <si>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</si>
  <si>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</si>
  <si>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</si>
  <si>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</si>
  <si>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</si>
  <si>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</si>
  <si>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</si>
  <si>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</si>
  <si>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</si>
  <si>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</si>
  <si>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</si>
  <si>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</si>
  <si>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</si>
  <si>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</si>
  <si>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</si>
  <si>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</si>
  <si>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</si>
  <si>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</si>
  <si>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</si>
  <si>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</si>
  <si>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</si>
  <si>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</si>
  <si>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</si>
  <si>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</si>
  <si>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</si>
  <si>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</si>
  <si>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</si>
  <si>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</si>
  <si>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</si>
  <si>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</si>
  <si>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</si>
  <si>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</si>
  <si>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</si>
  <si>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</si>
  <si>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</si>
  <si>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</si>
  <si>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</si>
  <si>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</si>
  <si>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</si>
  <si>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</si>
  <si>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</si>
  <si>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</si>
  <si>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</si>
  <si>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</si>
  <si>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</si>
  <si>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</si>
  <si>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</si>
  <si>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</si>
  <si>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</si>
  <si>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</si>
  <si>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</si>
  <si>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</si>
  <si>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</si>
  <si>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</si>
  <si>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</si>
  <si>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</si>
  <si>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</si>
  <si>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</si>
  <si>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</si>
  <si>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</si>
  <si>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</si>
  <si>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</si>
  <si>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</si>
  <si>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</si>
  <si>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</si>
  <si>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</si>
  <si>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</si>
  <si>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</si>
  <si>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</si>
  <si>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</si>
  <si>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</si>
  <si>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</si>
  <si>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</si>
  <si>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</si>
  <si>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</si>
  <si>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</si>
  <si>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</si>
  <si>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</si>
  <si>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</si>
  <si>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</si>
  <si>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</si>
  <si>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</si>
  <si>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</si>
  <si>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</si>
  <si>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</si>
  <si>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</si>
  <si>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</si>
  <si>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</si>
  <si>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</si>
  <si>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</si>
  <si>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</si>
  <si>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</si>
  <si>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</si>
  <si>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</si>
  <si>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</si>
  <si>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</si>
  <si>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</si>
  <si>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</si>
  <si>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</si>
  <si>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</si>
  <si>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</si>
  <si>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</si>
  <si>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</si>
  <si>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</si>
  <si>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</si>
  <si>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</si>
  <si>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</si>
  <si>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</si>
  <si>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</si>
  <si>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</si>
  <si>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</si>
  <si>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</si>
  <si>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</si>
  <si>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</si>
  <si>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</si>
  <si>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</si>
  <si>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</si>
  <si>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</si>
  <si>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</si>
  <si>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</si>
  <si>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</si>
  <si>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</si>
  <si>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</si>
  <si>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</si>
  <si>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</si>
  <si>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</si>
  <si>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</si>
  <si>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</si>
  <si>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</si>
  <si>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</si>
  <si>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</si>
  <si>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</si>
  <si>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</si>
  <si>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</si>
  <si>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</si>
  <si>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</si>
  <si>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</si>
  <si>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</si>
  <si>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</si>
  <si>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</si>
  <si>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</si>
  <si>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</si>
  <si>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</si>
  <si>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</si>
  <si>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</si>
  <si>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</si>
  <si>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</si>
  <si>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</si>
  <si>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</si>
  <si>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</si>
  <si>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</si>
  <si>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</si>
  <si>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</si>
  <si>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</si>
  <si>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</si>
  <si>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</si>
  <si>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</si>
  <si>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</si>
  <si>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</si>
  <si>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</si>
  <si>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</si>
  <si>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</si>
  <si>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</si>
  <si>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</si>
  <si>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</si>
  <si>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</si>
  <si>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</si>
  <si>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</si>
  <si>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</si>
  <si>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</si>
  <si>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</si>
  <si>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</si>
  <si>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</si>
  <si>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</si>
  <si>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</si>
  <si>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</si>
  <si>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</si>
  <si>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</si>
  <si>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</si>
  <si>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</si>
  <si>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</si>
  <si>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</si>
  <si>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</si>
  <si>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</si>
  <si>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</si>
  <si>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</si>
  <si>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</si>
  <si>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</si>
  <si>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</si>
  <si>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</si>
  <si>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</si>
  <si>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</si>
  <si>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</si>
  <si>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</si>
  <si>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</si>
  <si>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</si>
  <si>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</si>
  <si>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</si>
  <si>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</si>
  <si>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</si>
  <si>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</si>
  <si>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</si>
  <si>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</si>
  <si>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</si>
  <si>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</si>
  <si>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</si>
  <si>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</si>
  <si>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</si>
  <si>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</si>
  <si>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</si>
  <si>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</si>
  <si>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</si>
  <si>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</si>
  <si>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</si>
  <si>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</si>
  <si>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</si>
  <si>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</si>
  <si>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</si>
  <si>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</si>
  <si>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</si>
  <si>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</si>
  <si>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</si>
  <si>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</si>
  <si>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</si>
  <si>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</si>
  <si>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</si>
  <si>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</si>
  <si>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</si>
  <si>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</si>
  <si>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</si>
  <si>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</si>
  <si>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</si>
  <si>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</si>
  <si>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</si>
  <si>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</si>
  <si>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</si>
  <si>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</si>
  <si>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</si>
  <si>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</si>
  <si>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</si>
  <si>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</si>
  <si>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</si>
  <si>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</si>
  <si>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</si>
  <si>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</si>
  <si>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</si>
  <si>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</si>
  <si>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</si>
  <si>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</si>
  <si>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</si>
  <si>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</si>
  <si>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</si>
  <si>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</si>
  <si>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</si>
  <si>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</si>
  <si>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</si>
  <si>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</si>
  <si>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</si>
  <si>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</si>
  <si>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</si>
  <si>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</si>
  <si>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</si>
  <si>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</si>
  <si>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</si>
  <si>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</si>
  <si>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</si>
  <si>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</si>
  <si>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</si>
  <si>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</si>
  <si>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</si>
  <si>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</si>
  <si>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</si>
  <si>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</si>
  <si>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</si>
  <si>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</si>
  <si>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</si>
  <si>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</si>
  <si>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</si>
  <si>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</si>
  <si>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</si>
  <si>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</si>
  <si>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</si>
  <si>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</si>
  <si>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</si>
  <si>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</si>
  <si>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</si>
  <si>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</si>
  <si>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</si>
  <si>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</si>
  <si>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</si>
  <si>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</si>
  <si>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</si>
  <si>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</si>
  <si>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</si>
  <si>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</si>
  <si>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</si>
  <si>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</si>
  <si>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</si>
  <si>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</si>
  <si>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</si>
  <si>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</si>
  <si>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</si>
  <si>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</si>
  <si>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</si>
  <si>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</si>
  <si>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</si>
  <si>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</si>
  <si>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</si>
  <si>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</si>
  <si>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</si>
  <si>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</si>
  <si>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</si>
  <si>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</si>
  <si>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</si>
  <si>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</si>
  <si>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</si>
  <si>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</si>
  <si>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</si>
  <si>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</si>
  <si>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</si>
  <si>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</si>
  <si>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</si>
  <si>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</si>
  <si>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</si>
  <si>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</si>
  <si>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</si>
  <si>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</si>
  <si>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</si>
  <si>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</si>
  <si>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</si>
  <si>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</si>
  <si>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</si>
  <si>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</si>
  <si>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</si>
  <si>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</si>
  <si>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</si>
  <si>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</si>
  <si>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</si>
  <si>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</si>
  <si>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</si>
  <si>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</si>
  <si>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</si>
  <si>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</si>
  <si>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</si>
  <si>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</si>
  <si>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</si>
  <si>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</si>
  <si>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</si>
  <si>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</si>
  <si>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</si>
  <si>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</si>
  <si>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</si>
  <si>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</si>
  <si>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</si>
  <si>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</si>
  <si>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</si>
  <si>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</si>
  <si>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</si>
  <si>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</si>
  <si>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</si>
  <si>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</si>
  <si>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</si>
  <si>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</si>
  <si>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</si>
  <si>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</si>
  <si>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</si>
  <si>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</si>
  <si>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</si>
  <si>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</si>
  <si>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</si>
  <si>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</si>
  <si>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</si>
  <si>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</si>
  <si>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</si>
  <si>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</si>
  <si>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</si>
  <si>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</si>
  <si>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</si>
  <si>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</si>
  <si>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</si>
  <si>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</si>
  <si>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</si>
  <si>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</si>
  <si>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</si>
  <si>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</si>
  <si>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</si>
  <si>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</si>
  <si>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</si>
  <si>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</si>
  <si>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</si>
  <si>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</si>
  <si>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</si>
  <si>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</si>
  <si>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</si>
  <si>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</si>
  <si>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</si>
  <si>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</si>
  <si>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</si>
  <si>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</si>
  <si>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</si>
  <si>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</si>
  <si>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</si>
  <si>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</si>
  <si>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</si>
  <si>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</si>
  <si>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</si>
  <si>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</si>
  <si>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</si>
  <si>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</si>
  <si>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</si>
  <si>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</si>
  <si>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</si>
  <si>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</si>
  <si>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</si>
  <si>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</si>
  <si>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</si>
  <si>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</si>
  <si>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</si>
  <si>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</si>
  <si>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</si>
  <si>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</si>
  <si>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</si>
  <si>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</si>
  <si>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</si>
  <si>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</si>
  <si>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</si>
  <si>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</si>
  <si>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</si>
  <si>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</si>
  <si>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</si>
  <si>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</si>
  <si>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</si>
  <si>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</si>
  <si>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</si>
  <si>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</si>
  <si>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</si>
  <si>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</si>
  <si>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</si>
  <si>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</si>
  <si>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</si>
  <si>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</si>
  <si>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</si>
  <si>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</si>
  <si>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</si>
  <si>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</si>
  <si>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</si>
  <si>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</si>
  <si>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</si>
  <si>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</si>
  <si>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</si>
  <si>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</si>
  <si>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</si>
  <si>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</si>
  <si>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</si>
  <si>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</si>
  <si>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</si>
  <si>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</si>
  <si>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</si>
  <si>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</si>
  <si>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</si>
  <si>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</si>
  <si>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</si>
  <si>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</si>
  <si>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</si>
  <si>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</si>
  <si>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</si>
  <si>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</si>
  <si>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</si>
  <si>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</si>
  <si>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</si>
  <si>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</si>
  <si>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</si>
  <si>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</si>
  <si>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</si>
  <si>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</si>
  <si>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</si>
  <si>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</si>
  <si>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</si>
  <si>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</si>
  <si>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</si>
  <si>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</si>
  <si>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</si>
  <si>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</si>
  <si>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</si>
  <si>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</si>
  <si>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</si>
  <si>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</si>
  <si>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</si>
  <si>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</si>
  <si>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</si>
  <si>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</si>
  <si>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</si>
  <si>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</si>
  <si>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</si>
  <si>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</si>
  <si>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</si>
  <si>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</si>
  <si>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</si>
  <si>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</si>
  <si>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</si>
  <si>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</si>
  <si>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</si>
  <si>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</si>
  <si>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</si>
  <si>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</si>
  <si>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</si>
  <si>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</si>
  <si>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</si>
  <si>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</si>
  <si>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</si>
  <si>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</si>
  <si>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</si>
  <si>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</si>
  <si>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</si>
  <si>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</si>
  <si>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</si>
  <si>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</si>
  <si>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</si>
  <si>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</si>
  <si>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</si>
  <si>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</si>
  <si>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</si>
  <si>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</si>
  <si>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</si>
  <si>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</si>
  <si>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</si>
  <si>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</si>
  <si>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</si>
  <si>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</si>
  <si>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</si>
  <si>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</si>
  <si>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</si>
  <si>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</si>
  <si>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</si>
  <si>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</si>
  <si>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</si>
  <si>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</si>
  <si>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</si>
  <si>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</si>
  <si>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</si>
  <si>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</si>
  <si>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</si>
  <si>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</si>
  <si>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</si>
  <si>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</si>
  <si>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</si>
  <si>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</si>
  <si>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</si>
  <si>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</si>
  <si>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</si>
  <si>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</si>
  <si>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</si>
  <si>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</si>
  <si>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</si>
  <si>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</si>
  <si>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</si>
  <si>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</si>
  <si>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</si>
  <si>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</si>
  <si>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</si>
  <si>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</si>
  <si>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</si>
  <si>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</si>
  <si>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</si>
  <si>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</si>
  <si>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</si>
  <si>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</si>
  <si>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</si>
  <si>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</si>
  <si>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</si>
  <si>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</si>
  <si>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</si>
  <si>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</si>
  <si>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</si>
  <si>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</si>
  <si>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</si>
  <si>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</si>
  <si>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</si>
  <si>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</si>
  <si>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</si>
  <si>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</si>
  <si>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</si>
  <si>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</si>
  <si>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</si>
  <si>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</si>
  <si>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</si>
  <si>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</si>
  <si>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</si>
  <si>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</si>
  <si>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</si>
  <si>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</si>
  <si>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</si>
  <si>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</si>
  <si>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</si>
  <si>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</si>
  <si>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</si>
  <si>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</si>
  <si>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</si>
  <si>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</si>
  <si>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</si>
  <si>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</si>
  <si>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</si>
  <si>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</si>
  <si>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</si>
  <si>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</si>
  <si>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</si>
  <si>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</si>
  <si>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</si>
  <si>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</si>
  <si>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</si>
  <si>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</si>
  <si>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</si>
  <si>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</si>
  <si>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</si>
  <si>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</si>
  <si>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</si>
  <si>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</si>
  <si>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</si>
  <si>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</si>
  <si>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</si>
  <si>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</si>
  <si>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</si>
  <si>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</si>
  <si>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</si>
  <si>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</si>
  <si>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</si>
  <si>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</si>
  <si>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</si>
  <si>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</si>
  <si>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</si>
  <si>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</si>
  <si>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</si>
  <si>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</si>
  <si>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</si>
  <si>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</si>
  <si>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</si>
  <si>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</si>
  <si>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</si>
  <si>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</si>
  <si>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</si>
  <si>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</si>
  <si>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</si>
  <si>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</si>
  <si>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</si>
  <si>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</si>
  <si>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</si>
  <si>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</si>
  <si>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</si>
  <si>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</si>
  <si>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</si>
  <si>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</si>
  <si>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</si>
  <si>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</si>
  <si>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</si>
  <si>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</si>
  <si>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</si>
  <si>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</si>
  <si>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</si>
  <si>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</si>
  <si>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</si>
  <si>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</si>
  <si>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</si>
  <si>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</si>
  <si>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</si>
  <si>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</si>
  <si>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</si>
  <si>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</si>
  <si>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</si>
  <si>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</si>
  <si>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</si>
  <si>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</si>
  <si>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</si>
  <si>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</si>
  <si>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</si>
  <si>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</si>
  <si>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</si>
  <si>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</si>
  <si>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</si>
  <si>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</si>
  <si>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</si>
  <si>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</si>
  <si>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</si>
  <si>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</si>
  <si>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</si>
  <si>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</si>
  <si>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</si>
  <si>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</si>
  <si>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</si>
  <si>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</si>
  <si>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</si>
  <si>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</si>
  <si>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</si>
  <si>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</si>
  <si>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</si>
  <si>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</si>
  <si>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</si>
  <si>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</si>
  <si>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</si>
  <si>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</si>
  <si>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</si>
  <si>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</si>
  <si>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</si>
  <si>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</si>
  <si>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</si>
  <si>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</si>
  <si>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</si>
  <si>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</si>
  <si>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</si>
  <si>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</si>
  <si>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</si>
  <si>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</si>
  <si>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</si>
  <si>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</si>
  <si>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</si>
  <si>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</si>
  <si>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</si>
  <si>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</si>
  <si>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</si>
  <si>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</si>
  <si>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</si>
  <si>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</si>
  <si>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</si>
  <si>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</si>
  <si>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</si>
  <si>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</si>
  <si>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</si>
  <si>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</si>
  <si>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</si>
  <si>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</si>
  <si>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</si>
  <si>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</si>
  <si>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</si>
  <si>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</si>
  <si>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</si>
  <si>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</si>
  <si>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</si>
  <si>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</si>
  <si>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</si>
  <si>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</si>
  <si>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</si>
  <si>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</si>
  <si>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</si>
  <si>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</si>
  <si>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</si>
  <si>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</si>
  <si>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</si>
  <si>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</si>
  <si>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</si>
  <si>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</si>
  <si>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</si>
  <si>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</si>
  <si>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</si>
  <si>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</si>
  <si>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</si>
  <si>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</si>
  <si>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</si>
  <si>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</si>
  <si>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</si>
  <si>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</si>
  <si>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</si>
  <si>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</si>
  <si>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</si>
  <si>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</si>
  <si>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</si>
  <si>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</si>
  <si>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</si>
  <si>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</si>
  <si>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</si>
  <si>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</si>
  <si>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</si>
  <si>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</si>
  <si>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</si>
  <si>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</si>
  <si>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</si>
  <si>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</si>
  <si>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</si>
  <si>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</si>
  <si>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</si>
  <si>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</si>
  <si>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</si>
  <si>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</si>
  <si>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</si>
  <si>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</si>
  <si>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</si>
  <si>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</si>
  <si>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</si>
  <si>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</si>
  <si>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</si>
  <si>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</si>
  <si>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</si>
  <si>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</si>
  <si>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</si>
  <si>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</si>
  <si>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</si>
  <si>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</si>
  <si>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</si>
  <si>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</si>
  <si>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</si>
  <si>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</si>
  <si>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</si>
  <si>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</si>
  <si>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</si>
  <si>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</si>
  <si>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</si>
  <si>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</si>
  <si>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</si>
  <si>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</si>
  <si>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</si>
  <si>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</si>
  <si>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</si>
  <si>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</si>
  <si>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</si>
  <si>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</si>
  <si>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</si>
  <si>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</si>
  <si>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</si>
  <si>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</si>
  <si>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</si>
  <si>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</si>
  <si>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</si>
  <si>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</si>
  <si>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</si>
  <si>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</si>
  <si>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</si>
  <si>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</si>
  <si>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</si>
  <si>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</si>
  <si>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</si>
  <si>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</si>
  <si>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</si>
  <si>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</si>
  <si>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</si>
  <si>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</si>
  <si>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</si>
  <si>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</si>
  <si>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</si>
  <si>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</si>
  <si>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</si>
  <si>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</si>
  <si>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</si>
  <si>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</si>
  <si>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</si>
  <si>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</si>
  <si>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</si>
  <si>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</si>
  <si>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</si>
  <si>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</si>
  <si>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</si>
  <si>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</si>
  <si>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</si>
  <si>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</si>
  <si>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</si>
  <si>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</si>
  <si>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</si>
  <si>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</si>
  <si>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</si>
  <si>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</si>
  <si>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</si>
  <si>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</si>
  <si>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</si>
  <si>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</si>
  <si>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</si>
  <si>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</si>
  <si>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</si>
  <si>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</si>
  <si>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</si>
  <si>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</si>
  <si>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</si>
  <si>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</si>
  <si>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</si>
  <si>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</si>
  <si>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</si>
  <si>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</si>
  <si>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</si>
  <si>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</si>
  <si>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</si>
  <si>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</si>
  <si>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</si>
  <si>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</si>
  <si>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</si>
  <si>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</si>
  <si>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</si>
  <si>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</si>
  <si>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</si>
  <si>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</si>
  <si>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</si>
  <si>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</si>
  <si>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</si>
  <si>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</si>
  <si>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</si>
  <si>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</si>
  <si>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</si>
  <si>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</si>
  <si>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</si>
  <si>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</si>
  <si>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</si>
  <si>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</si>
  <si>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</si>
  <si>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</si>
  <si>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</si>
  <si>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</si>
  <si>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</si>
  <si>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</si>
  <si>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</si>
  <si>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</si>
  <si>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</si>
  <si>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</si>
  <si>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</si>
  <si>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</si>
  <si>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</si>
  <si>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</si>
  <si>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</si>
  <si>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</si>
  <si>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</si>
  <si>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</si>
  <si>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</si>
  <si>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</si>
  <si>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</si>
  <si>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</si>
  <si>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</si>
  <si>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</si>
  <si>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</si>
  <si>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</si>
  <si>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</si>
  <si>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</si>
  <si>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</si>
  <si>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</si>
  <si>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</si>
  <si>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</si>
  <si>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</si>
  <si>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</si>
  <si>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</si>
  <si>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</si>
  <si>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</si>
  <si>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</si>
  <si>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</si>
  <si>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</si>
  <si>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</si>
  <si>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</si>
  <si>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</si>
  <si>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</si>
  <si>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</si>
  <si>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</si>
  <si>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</si>
  <si>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</si>
  <si>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</si>
  <si>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</si>
  <si>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</si>
  <si>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</si>
  <si>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</si>
  <si>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</si>
  <si>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</si>
  <si>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</si>
  <si>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</si>
  <si>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</si>
  <si>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</si>
  <si>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</si>
  <si>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</si>
  <si>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</si>
  <si>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</si>
  <si>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</si>
  <si>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</si>
  <si>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</si>
  <si>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</si>
  <si>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</si>
  <si>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</si>
  <si>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</si>
  <si>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</si>
  <si>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</si>
  <si>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</si>
  <si>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</si>
  <si>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</si>
  <si>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</si>
  <si>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</si>
  <si>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</si>
  <si>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</si>
  <si>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</si>
  <si>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</si>
  <si>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</si>
  <si>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</si>
  <si>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</si>
  <si>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</si>
  <si>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</si>
  <si>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</si>
  <si>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</si>
  <si>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</si>
  <si>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</si>
  <si>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</si>
  <si>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</si>
  <si>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</si>
  <si>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</si>
  <si>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</si>
  <si>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</si>
  <si>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</si>
  <si>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</si>
  <si>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</si>
  <si>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</si>
  <si>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</si>
  <si>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</si>
  <si>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</si>
  <si>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</si>
  <si>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</si>
  <si>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</si>
  <si>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</si>
  <si>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</si>
  <si>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</si>
  <si>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</si>
  <si>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</si>
  <si>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</si>
  <si>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</si>
  <si>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</si>
  <si>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</si>
  <si>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</si>
  <si>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</si>
  <si>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</si>
  <si>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</si>
  <si>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</si>
  <si>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</si>
  <si>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</si>
  <si>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</si>
  <si>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</si>
  <si>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</si>
  <si>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</si>
  <si>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</si>
  <si>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</si>
  <si>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</si>
  <si>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</si>
  <si>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</si>
  <si>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</si>
  <si>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</si>
  <si>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</si>
  <si>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</si>
  <si>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</si>
  <si>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</si>
  <si>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</si>
  <si>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</si>
  <si>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</si>
  <si>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</si>
  <si>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</si>
  <si>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</si>
  <si>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</si>
  <si>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</si>
  <si>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</si>
  <si>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</si>
  <si>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</si>
  <si>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</si>
  <si>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</si>
  <si>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</si>
  <si>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</si>
  <si>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</si>
  <si>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</si>
  <si>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</si>
  <si>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</si>
  <si>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</si>
  <si>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</si>
  <si>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</si>
  <si>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</si>
  <si>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</si>
  <si>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</si>
  <si>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</si>
  <si>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</si>
  <si>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</si>
  <si>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</si>
  <si>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</si>
  <si>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</si>
  <si>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</si>
  <si>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</si>
  <si>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</si>
  <si>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</si>
  <si>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</si>
  <si>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</si>
  <si>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</si>
  <si>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</si>
  <si>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</si>
  <si>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</si>
  <si>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</si>
  <si>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</si>
  <si>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</si>
  <si>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</si>
  <si>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</si>
  <si>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</si>
  <si>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</si>
  <si>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</si>
  <si>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</si>
  <si>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</si>
  <si>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</si>
  <si>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</si>
  <si>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</si>
  <si>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</si>
  <si>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</si>
  <si>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</si>
  <si>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</si>
  <si>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</si>
  <si>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</si>
  <si>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</si>
  <si>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</si>
  <si>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</si>
  <si>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</si>
  <si>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</si>
  <si>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</si>
  <si>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</si>
  <si>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</si>
  <si>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</si>
  <si>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</si>
  <si>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</si>
  <si>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</si>
  <si>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</si>
  <si>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</si>
  <si>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</si>
  <si>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</si>
  <si>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</si>
  <si>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</si>
  <si>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</si>
  <si>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</si>
  <si>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</si>
  <si>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</si>
  <si>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</si>
  <si>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</si>
  <si>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</si>
  <si>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</si>
  <si>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</si>
  <si>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</si>
  <si>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</si>
  <si>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</si>
  <si>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</si>
  <si>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</si>
  <si>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</si>
  <si>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</si>
  <si>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</si>
  <si>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</si>
  <si>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</si>
  <si>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</si>
  <si>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</si>
  <si>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</si>
  <si>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</si>
  <si>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</si>
  <si>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</si>
  <si>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</si>
  <si>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</si>
  <si>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</si>
  <si>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</si>
  <si>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</si>
  <si>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</si>
  <si>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</si>
  <si>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</si>
  <si>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</si>
  <si>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</si>
  <si>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</si>
  <si>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</si>
  <si>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</si>
  <si>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</si>
  <si>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</si>
  <si>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</si>
  <si>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</si>
  <si>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</si>
  <si>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</si>
  <si>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</si>
  <si>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</si>
  <si>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</si>
  <si>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</si>
  <si>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</si>
  <si>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</si>
  <si>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</si>
  <si>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</si>
  <si>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</si>
  <si>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</si>
  <si>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</si>
  <si>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</si>
  <si>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</si>
  <si>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</si>
  <si>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</si>
  <si>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</si>
  <si>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</si>
  <si>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</si>
  <si>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</si>
  <si>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</si>
  <si>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</si>
  <si>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</si>
  <si>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</si>
  <si>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</si>
  <si>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</si>
  <si>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</si>
  <si>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</si>
  <si>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</si>
  <si>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</si>
  <si>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</si>
  <si>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</si>
  <si>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</si>
  <si>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</si>
  <si>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</si>
  <si>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</si>
  <si>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</si>
  <si>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</si>
  <si>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</si>
  <si>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</si>
  <si>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</si>
  <si>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</si>
  <si>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</si>
  <si>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</si>
  <si>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</si>
  <si>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</si>
  <si>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</si>
  <si>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</si>
  <si>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</si>
  <si>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</si>
  <si>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</si>
  <si>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</si>
  <si>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</si>
  <si>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</si>
  <si>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</si>
  <si>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</si>
  <si>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</si>
  <si>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</si>
  <si>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</si>
  <si>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</si>
  <si>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</si>
  <si>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</si>
  <si>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</si>
  <si>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</si>
  <si>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</si>
  <si>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</si>
  <si>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</si>
  <si>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</si>
  <si>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</si>
  <si>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</si>
  <si>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</si>
  <si>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</si>
  <si>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</si>
  <si>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</si>
  <si>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</si>
  <si>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</si>
  <si>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</si>
  <si>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</si>
  <si>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</si>
  <si>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</si>
  <si>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</si>
  <si>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</si>
  <si>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</si>
  <si>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</si>
  <si>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</si>
  <si>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</si>
  <si>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</si>
  <si>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</si>
  <si>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</si>
  <si>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</si>
  <si>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</si>
  <si>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</si>
  <si>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</si>
  <si>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</si>
  <si>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</si>
  <si>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</si>
  <si>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</si>
  <si>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</si>
  <si>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</si>
  <si>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</si>
  <si>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</si>
  <si>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</si>
  <si>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</si>
  <si>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</si>
  <si>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</si>
  <si>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</si>
  <si>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</si>
  <si>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</si>
  <si>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</si>
  <si>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</si>
  <si>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</si>
  <si>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</si>
  <si>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</si>
  <si>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</si>
  <si>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</si>
  <si>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</si>
  <si>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</si>
  <si>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</si>
  <si>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</si>
  <si>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</si>
  <si>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</si>
  <si>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</si>
  <si>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</si>
  <si>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</si>
  <si>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</si>
  <si>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</si>
  <si>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</si>
  <si>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</si>
  <si>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</si>
  <si>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</si>
  <si>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</si>
  <si>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</si>
  <si>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</si>
  <si>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</si>
  <si>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</si>
  <si>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</si>
  <si>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</si>
  <si>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</si>
  <si>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</si>
  <si>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</si>
  <si>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</si>
  <si>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</si>
  <si>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</si>
  <si>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</si>
  <si>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</si>
  <si>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</si>
  <si>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</si>
  <si>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</si>
  <si>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</si>
  <si>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</si>
  <si>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</si>
  <si>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</si>
  <si>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</si>
  <si>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</si>
  <si>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</si>
  <si>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</si>
  <si>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</si>
  <si>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</si>
  <si>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</si>
  <si>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</si>
  <si>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</si>
  <si>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</si>
  <si>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</si>
  <si>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</si>
  <si>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</si>
  <si>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</si>
  <si>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</si>
  <si>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</si>
  <si>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</si>
  <si>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</si>
  <si>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</si>
  <si>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</si>
  <si>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</si>
  <si>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</si>
  <si>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</si>
  <si>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</si>
  <si>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</si>
  <si>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</si>
  <si>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</si>
  <si>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</si>
  <si>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</si>
  <si>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</si>
  <si>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</si>
  <si>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</si>
  <si>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</si>
  <si>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</si>
  <si>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</si>
  <si>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</si>
  <si>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</si>
  <si>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</si>
  <si>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</si>
  <si>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</si>
  <si>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</si>
  <si>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</si>
  <si>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</si>
  <si>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</si>
  <si>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</si>
  <si>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</si>
  <si>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</si>
  <si>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</si>
  <si>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</si>
  <si>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</si>
  <si>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</si>
  <si>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</si>
  <si>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</si>
  <si>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</si>
  <si>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</si>
  <si>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</si>
  <si>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</si>
  <si>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</si>
  <si>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</si>
  <si>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</si>
  <si>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</si>
  <si>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</si>
  <si>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</si>
  <si>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</si>
  <si>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</si>
  <si>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</si>
  <si>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</si>
  <si>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</si>
  <si>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</si>
  <si>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</si>
  <si>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</si>
  <si>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</si>
  <si>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</si>
  <si>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</si>
  <si>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</si>
  <si>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</si>
  <si>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</si>
  <si>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</si>
  <si>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</si>
  <si>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</si>
  <si>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</si>
  <si>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</si>
  <si>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</si>
  <si>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</si>
  <si>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</si>
  <si>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</si>
  <si>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</si>
  <si>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</si>
  <si>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</si>
  <si>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</si>
  <si>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</si>
  <si>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</si>
  <si>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</si>
  <si>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</si>
  <si>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</si>
  <si>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</si>
  <si>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</si>
  <si>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</si>
  <si>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</si>
  <si>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</si>
  <si>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</si>
  <si>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</si>
  <si>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</si>
  <si>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</si>
  <si>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</si>
  <si>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</si>
  <si>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</si>
  <si>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</si>
  <si>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</si>
  <si>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</si>
  <si>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</si>
  <si>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</si>
  <si>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</si>
  <si>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</si>
  <si>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</si>
  <si>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</si>
  <si>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</si>
  <si>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</si>
  <si>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</si>
  <si>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</si>
  <si>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</si>
  <si>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</si>
  <si>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</si>
  <si>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</si>
  <si>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</si>
  <si>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</si>
  <si>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</si>
  <si>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</si>
  <si>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</si>
  <si>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</si>
  <si>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</si>
  <si>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</si>
  <si>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</si>
  <si>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</si>
  <si>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</si>
  <si>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</si>
  <si>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</si>
  <si>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</si>
  <si>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</si>
  <si>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</si>
  <si>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</si>
  <si>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</si>
  <si>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</si>
  <si>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</si>
  <si>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</si>
  <si>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</si>
  <si>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</si>
  <si>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</si>
  <si>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</si>
  <si>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</si>
  <si>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</si>
  <si>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</si>
  <si>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</si>
  <si>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</si>
  <si>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</si>
  <si>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</si>
  <si>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</si>
  <si>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</si>
  <si>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</si>
  <si>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</si>
  <si>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</si>
  <si>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</si>
  <si>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</si>
  <si>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</si>
  <si>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</si>
  <si>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</si>
  <si>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</si>
  <si>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</si>
  <si>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</si>
  <si>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</si>
  <si>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</si>
  <si>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</si>
  <si>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</si>
  <si>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</si>
  <si>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</si>
  <si>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</si>
  <si>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</si>
  <si>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</si>
  <si>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</si>
  <si>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</si>
  <si>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</si>
  <si>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</si>
  <si>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</si>
  <si>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</si>
  <si>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</si>
  <si>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</si>
  <si>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</si>
  <si>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</si>
  <si>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</si>
  <si>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</si>
  <si>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</si>
  <si>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</si>
  <si>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</si>
  <si>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</si>
  <si>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</si>
  <si>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</si>
  <si>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</si>
  <si>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</si>
  <si>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</si>
  <si>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</si>
  <si>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</si>
  <si>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</si>
  <si>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</si>
  <si>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</si>
  <si>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</si>
  <si>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</si>
  <si>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</si>
  <si>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</si>
  <si>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</si>
  <si>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</si>
  <si>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</si>
  <si>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</si>
  <si>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</si>
  <si>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</si>
  <si>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</si>
  <si>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</si>
  <si>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</si>
  <si>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</si>
  <si>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</si>
  <si>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</si>
  <si>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</si>
  <si>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</si>
  <si>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</si>
  <si>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</si>
  <si>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</si>
  <si>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</si>
  <si>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</si>
  <si>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</si>
  <si>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</si>
  <si>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</si>
  <si>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</si>
  <si>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</si>
  <si>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</si>
  <si>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</si>
  <si>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</si>
  <si>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</si>
  <si>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</si>
  <si>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</si>
  <si>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</si>
  <si>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</si>
  <si>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</si>
  <si>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</si>
  <si>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</si>
  <si>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</si>
  <si>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</si>
  <si>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</si>
  <si>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</si>
  <si>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</si>
  <si>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</si>
  <si>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</si>
  <si>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</si>
  <si>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</si>
  <si>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</si>
  <si>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</si>
  <si>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</si>
  <si>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</si>
  <si>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</si>
  <si>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</si>
  <si>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</si>
  <si>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</si>
  <si>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</si>
  <si>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</si>
  <si>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</si>
  <si>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</si>
  <si>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</si>
  <si>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</si>
  <si>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</si>
  <si>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</si>
  <si>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</si>
  <si>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</si>
  <si>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</si>
  <si>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</si>
  <si>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</si>
  <si>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</si>
  <si>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</si>
  <si>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</si>
  <si>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</si>
  <si>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</si>
  <si>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</si>
  <si>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</si>
  <si>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</si>
  <si>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</si>
  <si>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</si>
  <si>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</si>
  <si>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</si>
  <si>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</si>
  <si>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</si>
  <si>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</si>
  <si>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</si>
  <si>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</si>
  <si>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</si>
  <si>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</si>
  <si>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</si>
  <si>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</si>
  <si>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</si>
  <si>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</si>
  <si>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</si>
  <si>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</si>
  <si>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</si>
  <si>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</si>
  <si>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</si>
  <si>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</si>
  <si>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</si>
  <si>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</si>
  <si>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</si>
  <si>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</si>
  <si>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</si>
  <si>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</si>
  <si>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</si>
  <si>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</si>
  <si>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</si>
  <si>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</si>
  <si>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</si>
  <si>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</si>
  <si>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</si>
  <si>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</si>
  <si>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</si>
  <si>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</si>
  <si>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</si>
  <si>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</si>
  <si>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</si>
  <si>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</si>
  <si>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</si>
  <si>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</si>
  <si>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</si>
  <si>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</si>
  <si>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</si>
  <si>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</si>
  <si>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</si>
  <si>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</si>
  <si>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</si>
  <si>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</si>
  <si>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</si>
  <si>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</si>
  <si>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</si>
  <si>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</si>
  <si>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</si>
  <si>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</si>
  <si>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</si>
  <si>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</si>
  <si>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</si>
  <si>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</si>
  <si>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</si>
  <si>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</si>
  <si>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</si>
  <si>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</si>
  <si>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</si>
  <si>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</si>
  <si>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</si>
  <si>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</si>
  <si>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</si>
  <si>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</si>
  <si>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</si>
  <si>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</si>
  <si>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</si>
  <si>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</si>
  <si>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</si>
  <si>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</si>
  <si>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</si>
  <si>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</si>
  <si>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</si>
  <si>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</si>
  <si>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</si>
  <si>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</si>
  <si>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</si>
  <si>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</si>
  <si>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</si>
  <si>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</si>
  <si>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</si>
  <si>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</si>
  <si>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</si>
  <si>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</si>
  <si>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</si>
  <si>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</si>
  <si>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</si>
  <si>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</si>
  <si>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</si>
  <si>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</si>
  <si>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</si>
  <si>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</si>
  <si>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</si>
  <si>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</si>
  <si>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</si>
  <si>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</si>
  <si>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</si>
  <si>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</si>
  <si>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</si>
  <si>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</si>
  <si>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</si>
  <si>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</si>
  <si>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</si>
  <si>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</si>
  <si>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</si>
  <si>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</si>
  <si>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</si>
  <si>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</si>
  <si>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</si>
  <si>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</si>
  <si>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</si>
  <si>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</si>
  <si>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</si>
  <si>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</si>
  <si>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</si>
  <si>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</si>
  <si>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</si>
  <si>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</si>
  <si>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</si>
  <si>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</si>
  <si>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</si>
  <si>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</si>
  <si>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</si>
  <si>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</si>
  <si>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</si>
  <si>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</si>
  <si>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</si>
  <si>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</si>
  <si>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</si>
  <si>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</si>
  <si>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</si>
  <si>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</si>
  <si>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</si>
  <si>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</si>
  <si>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</si>
  <si>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</si>
  <si>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</si>
  <si>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</si>
  <si>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</si>
  <si>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</si>
  <si>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</si>
  <si>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</si>
  <si>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</si>
  <si>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</si>
  <si>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</si>
  <si>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</si>
  <si>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</si>
  <si>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</si>
  <si>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</si>
  <si>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</si>
  <si>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</si>
  <si>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</si>
  <si>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</si>
  <si>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</si>
  <si>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</si>
  <si>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</si>
  <si>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</si>
  <si>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</si>
  <si>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</si>
  <si>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</si>
  <si>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</si>
  <si>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</si>
  <si>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</si>
  <si>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</si>
  <si>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</si>
  <si>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</si>
  <si>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</si>
  <si>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</si>
  <si>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</si>
  <si>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</si>
  <si>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</si>
  <si>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</si>
  <si>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</si>
  <si>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</si>
  <si>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</si>
  <si>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</si>
  <si>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</si>
  <si>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</si>
  <si>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</si>
  <si>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</si>
  <si>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</si>
  <si>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</si>
  <si>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</si>
  <si>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</si>
  <si>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</si>
  <si>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</si>
  <si>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</si>
  <si>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</si>
  <si>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</si>
  <si>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</si>
  <si>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</si>
  <si>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</si>
  <si>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</si>
  <si>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</si>
  <si>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</si>
  <si>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</si>
  <si>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</si>
  <si>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</si>
  <si>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</si>
  <si>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</si>
  <si>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</si>
  <si>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</si>
  <si>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</si>
  <si>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</si>
  <si>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</si>
  <si>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</si>
  <si>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</si>
  <si>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</si>
  <si>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</si>
  <si>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</si>
  <si>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</si>
  <si>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</si>
  <si>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</si>
  <si>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</si>
  <si>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</si>
  <si>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</si>
  <si>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</si>
  <si>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</si>
  <si>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</si>
  <si>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</si>
  <si>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</si>
  <si>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</si>
  <si>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</si>
  <si>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</si>
  <si>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</si>
  <si>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</si>
  <si>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</si>
  <si>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</si>
  <si>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</si>
  <si>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</si>
  <si>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</si>
  <si>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</si>
  <si>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</si>
  <si>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</si>
  <si>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</si>
  <si>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</si>
  <si>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</si>
  <si>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</si>
  <si>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</si>
  <si>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</si>
  <si>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</si>
  <si>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</si>
  <si>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</si>
  <si>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</si>
  <si>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</si>
  <si>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</si>
  <si>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</si>
  <si>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</si>
  <si>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</si>
  <si>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</si>
  <si>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</si>
  <si>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</si>
  <si>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</si>
  <si>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</si>
  <si>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</si>
  <si>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</si>
  <si>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</si>
  <si>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</si>
  <si>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</si>
  <si>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</si>
  <si>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</si>
  <si>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</si>
  <si>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</si>
  <si>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</si>
  <si>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</si>
  <si>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</si>
  <si>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</si>
  <si>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</si>
  <si>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</si>
  <si>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</si>
  <si>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</si>
  <si>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</si>
  <si>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</si>
  <si>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</si>
  <si>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</si>
  <si>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</si>
  <si>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</si>
  <si>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</si>
  <si>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</si>
  <si>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</si>
  <si>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</si>
  <si>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</si>
  <si>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</si>
  <si>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</si>
  <si>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</si>
  <si>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</si>
  <si>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</si>
  <si>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</si>
  <si>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</si>
  <si>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</si>
  <si>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</si>
  <si>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</si>
  <si>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</si>
  <si>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</si>
  <si>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</si>
  <si>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</si>
  <si>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</si>
  <si>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</si>
  <si>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</si>
  <si>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</si>
  <si>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</si>
  <si>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</si>
  <si>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</si>
  <si>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</si>
  <si>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</si>
  <si>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</si>
  <si>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</si>
  <si>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</si>
  <si>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</si>
  <si>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</si>
  <si>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</si>
  <si>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</si>
  <si>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</si>
  <si>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</si>
  <si>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</si>
  <si>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</si>
  <si>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</si>
  <si>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</si>
  <si>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</si>
  <si>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</si>
  <si>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</si>
  <si>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</si>
  <si>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</si>
  <si>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</si>
  <si>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</si>
  <si>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</si>
  <si>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</si>
  <si>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</si>
  <si>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</si>
  <si>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</si>
  <si>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</si>
  <si>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</si>
  <si>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</si>
  <si>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</si>
  <si>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</si>
  <si>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</si>
  <si>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</si>
  <si>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</si>
  <si>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</si>
  <si>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</si>
  <si>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</si>
  <si>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</si>
  <si>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</si>
  <si>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</si>
  <si>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</si>
  <si>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</si>
  <si>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</si>
  <si>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</si>
  <si>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</si>
  <si>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</si>
  <si>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</si>
  <si>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</si>
  <si>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</si>
  <si>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</si>
  <si>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</si>
  <si>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</si>
  <si>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</si>
  <si>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</si>
  <si>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</si>
  <si>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</si>
  <si>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</si>
  <si>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</si>
  <si>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</si>
  <si>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</si>
  <si>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</si>
  <si>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</si>
  <si>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</si>
  <si>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</si>
  <si>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</si>
  <si>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</si>
  <si>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</si>
  <si>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</si>
  <si>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</si>
  <si>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</si>
  <si>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</si>
  <si>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</si>
  <si>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</si>
  <si>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</si>
  <si>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</si>
  <si>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</si>
  <si>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</si>
  <si>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</si>
  <si>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</si>
  <si>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</si>
  <si>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</si>
  <si>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</si>
  <si>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</si>
  <si>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</si>
  <si>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</si>
  <si>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</si>
  <si>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</si>
  <si>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</si>
  <si>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</si>
  <si>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</si>
  <si>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</si>
  <si>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</si>
  <si>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</si>
  <si>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</si>
  <si>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</si>
  <si>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</si>
  <si>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</si>
  <si>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</si>
  <si>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</si>
  <si>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</si>
  <si>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</si>
  <si>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</si>
  <si>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</si>
  <si>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</si>
  <si>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</si>
  <si>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</si>
  <si>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</si>
  <si>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</si>
  <si>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</si>
  <si>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</si>
  <si>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</si>
  <si>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</si>
  <si>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</si>
  <si>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</si>
  <si>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</si>
  <si>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</si>
  <si>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</si>
  <si>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</si>
  <si>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</si>
  <si>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</si>
  <si>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</si>
  <si>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</si>
  <si>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</si>
  <si>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</si>
  <si>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</si>
  <si>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</si>
  <si>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</si>
  <si>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</si>
  <si>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</si>
  <si>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</si>
  <si>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</si>
  <si>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</si>
  <si>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</si>
  <si>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</si>
  <si>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</si>
  <si>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</si>
  <si>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</si>
  <si>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</si>
  <si>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</si>
  <si>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</si>
  <si>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</si>
  <si>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</si>
  <si>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</si>
  <si>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</si>
  <si>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</si>
  <si>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</si>
  <si>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</si>
  <si>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</si>
  <si>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</si>
  <si>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</si>
  <si>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</si>
  <si>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</si>
  <si>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</si>
  <si>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</si>
  <si>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</si>
  <si>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</si>
  <si>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</si>
  <si>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</si>
  <si>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</si>
  <si>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</si>
  <si>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</si>
  <si>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</si>
  <si>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</si>
  <si>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</si>
  <si>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</si>
  <si>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</si>
  <si>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</si>
  <si>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</si>
  <si>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</si>
  <si>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</si>
  <si>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</si>
  <si>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</si>
  <si>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</si>
  <si>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</si>
  <si>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</si>
  <si>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</si>
  <si>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</si>
  <si>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</si>
  <si>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</si>
  <si>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</si>
  <si>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</si>
  <si>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</si>
  <si>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</si>
  <si>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</si>
  <si>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</si>
  <si>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</si>
  <si>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</si>
  <si>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</si>
  <si>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</si>
  <si>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</si>
  <si>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</si>
  <si>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</si>
  <si>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</si>
  <si>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</si>
  <si>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</si>
  <si>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</si>
  <si>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</si>
  <si>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</si>
  <si>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</si>
  <si>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</si>
  <si>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</si>
  <si>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</si>
  <si>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</si>
  <si>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</si>
  <si>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</si>
  <si>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</si>
  <si>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</si>
  <si>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</si>
  <si>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</si>
  <si>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</si>
  <si>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</si>
  <si>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</si>
  <si>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</si>
  <si>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</si>
  <si>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</si>
  <si>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</si>
  <si>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</si>
  <si>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</si>
  <si>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</si>
  <si>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</si>
  <si>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</si>
  <si>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</si>
  <si>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</si>
  <si>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</si>
  <si>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</si>
  <si>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</si>
  <si>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</si>
  <si>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</si>
  <si>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</si>
  <si>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</si>
  <si>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</si>
  <si>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</si>
  <si>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</si>
  <si>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</si>
  <si>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</si>
  <si>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</si>
  <si>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</si>
  <si>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</si>
  <si>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</si>
  <si>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</si>
  <si>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</si>
  <si>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</si>
  <si>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</si>
  <si>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</si>
  <si>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</si>
  <si>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</si>
  <si>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</si>
  <si>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</si>
  <si>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</si>
  <si>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</si>
  <si>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</si>
  <si>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</si>
  <si>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</si>
  <si>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</si>
  <si>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</si>
  <si>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</si>
  <si>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</si>
  <si>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</si>
  <si>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</si>
  <si>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</si>
  <si>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</si>
  <si>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</si>
  <si>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</si>
  <si>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</si>
  <si>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</si>
  <si>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</si>
  <si>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</si>
  <si>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</si>
  <si>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</si>
  <si>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</si>
  <si>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</si>
  <si>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</si>
  <si>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</si>
  <si>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</si>
  <si>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</si>
  <si>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</si>
  <si>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</si>
  <si>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</si>
  <si>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</si>
  <si>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</si>
  <si>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</si>
  <si>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</si>
  <si>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</si>
  <si>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</si>
  <si>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</si>
  <si>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</si>
  <si>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</si>
  <si>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</si>
  <si>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</si>
  <si>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</si>
  <si>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</si>
  <si>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</si>
  <si>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</si>
  <si>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</si>
  <si>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</si>
  <si>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</si>
  <si>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</si>
  <si>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</si>
  <si>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</si>
  <si>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</si>
  <si>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</si>
  <si>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</si>
  <si>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</si>
  <si>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</si>
  <si>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</si>
  <si>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</si>
  <si>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</si>
  <si>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</si>
  <si>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</si>
  <si>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</si>
  <si>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</si>
  <si>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</si>
  <si>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</si>
  <si>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</si>
  <si>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</si>
  <si>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</si>
  <si>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</si>
  <si>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</si>
  <si>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</si>
  <si>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</si>
  <si>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</si>
  <si>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</si>
  <si>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</si>
  <si>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</si>
  <si>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</si>
  <si>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</si>
  <si>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</si>
  <si>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</si>
  <si>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</si>
  <si>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</si>
  <si>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</si>
  <si>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</si>
  <si>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</si>
  <si>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</si>
  <si>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</si>
  <si>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</si>
  <si>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</si>
  <si>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</si>
  <si>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</si>
  <si>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</si>
  <si>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</si>
  <si>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</si>
  <si>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</si>
  <si>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</si>
  <si>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</si>
  <si>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</si>
  <si>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</si>
  <si>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</si>
  <si>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</si>
  <si>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</si>
  <si>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</si>
  <si>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</si>
  <si>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</si>
  <si>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</si>
  <si>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</si>
  <si>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</si>
  <si>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</si>
  <si>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</si>
  <si>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</si>
  <si>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</si>
  <si>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</si>
  <si>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</si>
  <si>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</si>
  <si>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</si>
  <si>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</si>
  <si>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</si>
  <si>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</si>
  <si>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</si>
  <si>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</si>
  <si>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</si>
  <si>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</si>
  <si>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</si>
  <si>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</si>
  <si>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</si>
  <si>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</si>
  <si>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</si>
  <si>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</si>
  <si>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</si>
  <si>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</si>
  <si>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</si>
  <si>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</si>
  <si>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</si>
  <si>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</si>
  <si>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</si>
  <si>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</si>
  <si>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</si>
  <si>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</si>
  <si>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</si>
  <si>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</si>
  <si>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</si>
  <si>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</si>
  <si>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</si>
  <si>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</si>
  <si>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</si>
  <si>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</si>
  <si>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</si>
  <si>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</si>
  <si>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</si>
  <si>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</si>
  <si>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</si>
  <si>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</si>
  <si>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</si>
  <si>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</si>
  <si>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</si>
  <si>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</si>
  <si>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</si>
  <si>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</si>
  <si>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</si>
  <si>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</si>
  <si>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</si>
  <si>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</si>
  <si>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</si>
  <si>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</si>
  <si>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</si>
  <si>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</si>
  <si>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</si>
  <si>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</si>
  <si>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</si>
  <si>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</si>
  <si>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</si>
  <si>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</si>
  <si>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</si>
  <si>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</si>
  <si>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</si>
  <si>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</si>
  <si>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</si>
  <si>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</si>
  <si>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</si>
  <si>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</si>
  <si>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</si>
  <si>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</si>
  <si>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</si>
  <si>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</si>
  <si>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</si>
  <si>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</si>
  <si>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</si>
  <si>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</si>
  <si>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</si>
  <si>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</si>
  <si>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</si>
  <si>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</si>
  <si>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</si>
  <si>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</si>
  <si>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</si>
  <si>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</si>
  <si>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</si>
  <si>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</si>
  <si>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</si>
  <si>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</si>
  <si>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</si>
  <si>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</si>
  <si>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</si>
  <si>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</si>
  <si>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</si>
  <si>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</si>
  <si>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</si>
  <si>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</si>
  <si>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</si>
  <si>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</si>
  <si>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</si>
  <si>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</si>
  <si>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</si>
  <si>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</si>
  <si>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</si>
  <si>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</si>
  <si>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</si>
  <si>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</si>
  <si>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</si>
  <si>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</si>
  <si>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</si>
  <si>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</si>
  <si>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</si>
  <si>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</si>
  <si>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</si>
  <si>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</si>
  <si>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</si>
  <si>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</si>
  <si>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</si>
  <si>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</si>
  <si>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</si>
  <si>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</si>
  <si>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</si>
  <si>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</si>
  <si>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</si>
  <si>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</si>
  <si>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</si>
  <si>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</si>
  <si>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</si>
  <si>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</si>
  <si>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</si>
  <si>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</si>
  <si>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</si>
  <si>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</si>
  <si>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</si>
  <si>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</si>
  <si>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</si>
  <si>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</si>
  <si>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</si>
  <si>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</si>
  <si>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</si>
  <si>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</si>
  <si>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</si>
  <si>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</si>
  <si>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</si>
  <si>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</si>
  <si>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</si>
  <si>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</si>
  <si>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</si>
  <si>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</si>
  <si>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</si>
  <si>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</si>
  <si>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</si>
  <si>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</si>
  <si>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</si>
  <si>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</si>
  <si>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</si>
  <si>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</si>
  <si>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</si>
  <si>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</si>
  <si>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</si>
  <si>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</si>
  <si>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</si>
  <si>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</si>
  <si>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</si>
  <si>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</si>
  <si>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</si>
  <si>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</si>
  <si>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</si>
  <si>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</si>
  <si>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</si>
  <si>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</si>
  <si>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</si>
  <si>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</si>
  <si>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</si>
  <si>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</si>
  <si>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</si>
  <si>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</si>
  <si>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</si>
  <si>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</si>
  <si>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</si>
  <si>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</si>
  <si>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</si>
  <si>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</si>
  <si>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</si>
  <si>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</si>
  <si>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</si>
  <si>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</si>
  <si>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</si>
  <si>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</si>
  <si>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</si>
  <si>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</si>
  <si>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</si>
  <si>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</si>
  <si>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</si>
  <si>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</si>
  <si>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</si>
  <si>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</si>
  <si>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</si>
  <si>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</si>
  <si>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</si>
  <si>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</si>
  <si>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</si>
  <si>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</si>
  <si>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</si>
  <si>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</si>
  <si>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</si>
  <si>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</si>
  <si>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</si>
  <si>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</si>
  <si>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</si>
  <si>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</si>
  <si>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</si>
  <si>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</si>
  <si>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</si>
  <si>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</si>
  <si>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</si>
  <si>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</si>
  <si>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</si>
  <si>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</si>
  <si>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</si>
  <si>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</si>
  <si>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</si>
  <si>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</si>
  <si>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</si>
  <si>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</si>
  <si>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</si>
  <si>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</si>
  <si>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</si>
  <si>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</si>
  <si>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</si>
  <si>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</si>
  <si>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</si>
  <si>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</si>
  <si>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</si>
  <si>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</si>
  <si>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</si>
  <si>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</si>
  <si>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</si>
  <si>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</si>
  <si>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</si>
  <si>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</si>
  <si>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</si>
  <si>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</si>
  <si>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</si>
  <si>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</si>
  <si>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</si>
  <si>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</si>
  <si>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</si>
  <si>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</si>
  <si>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</si>
  <si>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</si>
  <si>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</si>
  <si>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</si>
  <si>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</si>
  <si>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</si>
  <si>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</si>
  <si>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</si>
  <si>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</si>
  <si>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</si>
  <si>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</si>
  <si>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</si>
  <si>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</si>
  <si>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</si>
  <si>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</si>
  <si>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</si>
  <si>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</si>
  <si>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</si>
  <si>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</si>
  <si>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</si>
  <si>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</si>
  <si>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</si>
  <si>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</si>
  <si>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</si>
  <si>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</si>
  <si>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</si>
  <si>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</si>
  <si>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</si>
  <si>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</si>
  <si>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</si>
  <si>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</si>
  <si>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</si>
  <si>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</si>
  <si>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</si>
  <si>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</si>
  <si>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</si>
  <si>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</si>
  <si>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</si>
  <si>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</si>
  <si>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</si>
  <si>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</si>
  <si>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</si>
  <si>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</si>
  <si>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</si>
  <si>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</si>
  <si>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</si>
  <si>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</si>
  <si>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</si>
  <si>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</si>
  <si>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</si>
  <si>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</si>
  <si>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</si>
  <si>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</si>
  <si>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</si>
  <si>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</si>
  <si>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</si>
  <si>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</si>
  <si>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</si>
  <si>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</si>
  <si>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</si>
  <si>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</si>
  <si>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</si>
  <si>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</si>
  <si>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</si>
  <si>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</si>
  <si>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</si>
  <si>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</si>
  <si>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</si>
  <si>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</si>
  <si>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</si>
  <si>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</si>
  <si>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</si>
  <si>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</si>
  <si>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</si>
  <si>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</si>
  <si>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</si>
  <si>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</si>
  <si>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</si>
  <si>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</si>
  <si>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</si>
  <si>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</si>
  <si>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</si>
  <si>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</si>
  <si>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</si>
  <si>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</si>
  <si>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</si>
  <si>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</si>
  <si>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</si>
  <si>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</si>
  <si>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</si>
  <si>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</si>
  <si>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</si>
  <si>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</si>
  <si>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</si>
  <si>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</si>
  <si>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</si>
  <si>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</si>
  <si>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</si>
  <si>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</si>
  <si>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</si>
  <si>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</si>
  <si>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</si>
  <si>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</si>
  <si>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</si>
  <si>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</si>
  <si>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</si>
  <si>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</si>
  <si>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</si>
  <si>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</si>
  <si>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</si>
  <si>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</si>
  <si>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</si>
  <si>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</si>
  <si>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</si>
  <si>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</si>
  <si>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</si>
  <si>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</si>
  <si>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</si>
  <si>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</si>
  <si>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</si>
  <si>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</si>
  <si>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</si>
  <si>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</si>
  <si>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</si>
  <si>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</si>
  <si>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</si>
  <si>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</si>
  <si>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</si>
  <si>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</si>
  <si>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</si>
  <si>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</si>
  <si>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</si>
  <si>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</si>
  <si>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</si>
  <si>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</si>
  <si>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</si>
  <si>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</si>
  <si>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</si>
  <si>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</si>
  <si>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</si>
  <si>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</si>
  <si>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</si>
  <si>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</si>
  <si>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</si>
  <si>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</si>
  <si>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</si>
  <si>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</si>
  <si>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</si>
  <si>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</si>
  <si>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</si>
  <si>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</si>
  <si>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</si>
  <si>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</si>
  <si>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</si>
  <si>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</si>
  <si>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</si>
  <si>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</si>
  <si>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</si>
  <si>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</si>
  <si>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</si>
  <si>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</si>
  <si>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</si>
  <si>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</si>
  <si>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</si>
  <si>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</si>
  <si>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</si>
  <si>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</si>
  <si>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</si>
  <si>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</si>
  <si>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</si>
  <si>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</si>
  <si>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</si>
  <si>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</si>
  <si>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</si>
  <si>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</si>
  <si>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</si>
  <si>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</si>
  <si>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</si>
  <si>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</si>
  <si>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</si>
  <si>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</si>
  <si>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</si>
  <si>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</si>
  <si>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</si>
  <si>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</si>
  <si>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</si>
  <si>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</si>
  <si>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</si>
  <si>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</si>
  <si>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</si>
  <si>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</si>
  <si>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</si>
  <si>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</si>
  <si>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</si>
  <si>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</si>
  <si>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</si>
  <si>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</si>
  <si>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</si>
  <si>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</si>
  <si>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</si>
  <si>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</si>
  <si>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</si>
  <si>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</si>
  <si>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</si>
  <si>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</si>
  <si>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</si>
  <si>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</si>
  <si>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</si>
  <si>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</si>
  <si>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</si>
  <si>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</si>
  <si>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</si>
  <si>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</si>
  <si>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</si>
  <si>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</si>
  <si>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</si>
  <si>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</si>
  <si>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</si>
  <si>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</si>
  <si>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</si>
  <si>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</si>
  <si>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</si>
  <si>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</si>
  <si>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</si>
  <si>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</si>
  <si>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</si>
  <si>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</si>
  <si>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</si>
  <si>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</si>
  <si>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</si>
  <si>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</si>
  <si>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</si>
  <si>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</si>
  <si>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</si>
  <si>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</si>
  <si>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</si>
  <si>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</si>
  <si>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</si>
  <si>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</si>
  <si>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</si>
  <si>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</si>
  <si>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</si>
  <si>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</si>
  <si>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</si>
  <si>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</si>
  <si>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</si>
  <si>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</si>
  <si>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</si>
  <si>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</si>
  <si>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</si>
  <si>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</si>
  <si>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</si>
  <si>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</si>
  <si>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</si>
  <si>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</si>
  <si>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</si>
  <si>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</si>
  <si>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</si>
  <si>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</si>
  <si>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</si>
  <si>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</si>
  <si>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</si>
  <si>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</si>
  <si>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</si>
  <si>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</si>
  <si>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</si>
  <si>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</si>
  <si>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</si>
  <si>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</si>
  <si>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</si>
  <si>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</si>
  <si>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</si>
  <si>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</si>
  <si>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</si>
  <si>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</si>
  <si>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</si>
  <si>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</si>
  <si>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</si>
  <si>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</si>
  <si>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</si>
  <si>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</si>
  <si>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</si>
  <si>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</si>
  <si>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</si>
  <si>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</si>
  <si>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</si>
  <si>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</si>
  <si>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</si>
  <si>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</si>
  <si>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</si>
  <si>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</si>
  <si>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</si>
  <si>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</si>
  <si>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</si>
  <si>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</si>
  <si>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</si>
  <si>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</si>
  <si>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</si>
  <si>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</si>
  <si>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</si>
  <si>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</si>
  <si>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</si>
  <si>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</si>
  <si>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</si>
  <si>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</si>
  <si>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</si>
  <si>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</si>
  <si>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</si>
  <si>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</si>
  <si>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</si>
  <si>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</si>
  <si>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</si>
  <si>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</si>
  <si>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</si>
  <si>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</si>
  <si>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</si>
  <si>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</si>
  <si>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</si>
  <si>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</si>
  <si>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</si>
  <si>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</si>
  <si>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</si>
  <si>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</si>
  <si>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</si>
  <si>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</si>
  <si>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</si>
  <si>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</si>
  <si>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</si>
  <si>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</si>
  <si>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</si>
  <si>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</si>
  <si>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</si>
  <si>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</si>
  <si>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</si>
  <si>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</si>
  <si>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</si>
  <si>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</si>
  <si>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</si>
  <si>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</si>
  <si>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</si>
  <si>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</si>
  <si>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</si>
  <si>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</si>
  <si>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</si>
  <si>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</si>
  <si>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</si>
  <si>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</si>
  <si>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</si>
  <si>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</si>
  <si>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</si>
  <si>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</si>
  <si>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</si>
  <si>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</si>
  <si>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</si>
  <si>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</si>
  <si>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</si>
  <si>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</si>
  <si>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</si>
  <si>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</si>
  <si>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</si>
  <si>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</si>
  <si>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</si>
  <si>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</si>
  <si>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</si>
  <si>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</si>
  <si>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</si>
  <si>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</si>
  <si>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</si>
  <si>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</si>
  <si>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</si>
  <si>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</si>
  <si>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</si>
  <si>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</si>
  <si>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</si>
  <si>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</si>
  <si>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</si>
  <si>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</si>
  <si>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</si>
  <si>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</si>
  <si>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</si>
  <si>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</si>
  <si>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</si>
  <si>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</si>
  <si>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</si>
  <si>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</si>
  <si>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</si>
  <si>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</si>
  <si>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</si>
  <si>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</si>
  <si>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</si>
  <si>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</si>
  <si>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</si>
  <si>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</si>
  <si>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</si>
  <si>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</si>
  <si>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</si>
  <si>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</si>
  <si>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</si>
  <si>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</si>
  <si>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</si>
  <si>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</si>
  <si>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</si>
  <si>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</si>
  <si>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</si>
  <si>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</si>
  <si>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</si>
  <si>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</si>
  <si>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</si>
  <si>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</si>
  <si>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</si>
  <si>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</si>
  <si>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</si>
  <si>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</si>
  <si>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</si>
  <si>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</si>
  <si>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</si>
  <si>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</si>
  <si>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</si>
  <si>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</si>
  <si>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</si>
  <si>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</si>
  <si>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</si>
  <si>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</si>
  <si>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</si>
  <si>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</si>
  <si>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</si>
  <si>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</si>
  <si>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</si>
  <si>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</si>
  <si>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</si>
  <si>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</si>
  <si>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</si>
  <si>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</si>
  <si>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</si>
  <si>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</si>
  <si>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</si>
  <si>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</si>
  <si>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</si>
  <si>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</si>
  <si>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</si>
  <si>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</si>
  <si>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</si>
  <si>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</si>
  <si>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</si>
  <si>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</si>
  <si>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</si>
  <si>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</si>
  <si>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</si>
  <si>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</si>
  <si>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</si>
  <si>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</si>
  <si>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</si>
  <si>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</si>
  <si>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</si>
  <si>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</si>
  <si>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</si>
  <si>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</si>
  <si>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</si>
  <si>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</si>
  <si>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</si>
  <si>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</si>
  <si>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</si>
  <si>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</si>
  <si>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</si>
  <si>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</si>
  <si>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</si>
  <si>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</si>
  <si>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</si>
  <si>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</si>
  <si>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</si>
  <si>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</si>
  <si>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</si>
  <si>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</si>
  <si>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</si>
  <si>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</si>
  <si>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</si>
  <si>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</si>
  <si>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</si>
  <si>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</si>
  <si>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</si>
  <si>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</si>
  <si>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</si>
  <si>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</si>
  <si>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</si>
  <si>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</si>
  <si>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</si>
  <si>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</si>
  <si>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</si>
  <si>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</si>
  <si>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</si>
  <si>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</si>
  <si>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</si>
  <si>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</si>
  <si>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</si>
  <si>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</si>
  <si>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</si>
  <si>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</si>
  <si>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</si>
  <si>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</si>
  <si>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</si>
  <si>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</si>
  <si>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</si>
  <si>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</si>
  <si>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</si>
  <si>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</si>
  <si>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</si>
  <si>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</si>
  <si>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</si>
  <si>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</si>
  <si>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</si>
  <si>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</si>
  <si>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</si>
  <si>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</si>
  <si>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</si>
  <si>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</si>
  <si>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</si>
  <si>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</si>
  <si>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</si>
  <si>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</si>
  <si>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</si>
  <si>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</si>
  <si>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</si>
  <si>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</si>
  <si>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</si>
  <si>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</si>
  <si>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</si>
  <si>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</si>
  <si>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</si>
  <si>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</si>
  <si>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</si>
  <si>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</si>
  <si>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</si>
  <si>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</si>
  <si>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</si>
  <si>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</si>
  <si>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</si>
  <si>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</si>
  <si>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</si>
  <si>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</si>
  <si>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</si>
  <si>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</si>
  <si>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</si>
  <si>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</si>
  <si>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</si>
  <si>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</si>
  <si>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</si>
  <si>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</si>
  <si>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</si>
  <si>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</si>
  <si>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</si>
  <si>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</si>
  <si>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</si>
  <si>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</si>
  <si>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</si>
  <si>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</si>
  <si>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</si>
  <si>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</si>
  <si>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</si>
  <si>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</si>
  <si>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</si>
  <si>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</si>
  <si>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</si>
  <si>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</si>
  <si>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</si>
  <si>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</si>
  <si>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</si>
  <si>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</si>
  <si>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</si>
  <si>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</si>
  <si>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</si>
  <si>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</si>
  <si>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</si>
  <si>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</si>
  <si>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</si>
  <si>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</si>
  <si>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</si>
  <si>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</si>
  <si>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</si>
  <si>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</si>
  <si>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</si>
  <si>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</si>
  <si>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</si>
  <si>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</si>
  <si>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</si>
  <si>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</si>
  <si>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</si>
  <si>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</si>
  <si>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</si>
  <si>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</si>
  <si>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</si>
  <si>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</si>
  <si>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</si>
  <si>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</si>
  <si>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</si>
  <si>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</si>
  <si>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</si>
  <si>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</si>
  <si>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</si>
  <si>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</si>
  <si>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</si>
  <si>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</si>
  <si>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</si>
  <si>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</si>
  <si>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</si>
  <si>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</si>
  <si>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</si>
  <si>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</si>
  <si>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</si>
  <si>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</si>
  <si>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</si>
  <si>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</si>
  <si>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</si>
  <si>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</si>
  <si>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</si>
  <si>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</si>
  <si>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</si>
  <si>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</si>
  <si>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</si>
  <si>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</si>
  <si>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</si>
  <si>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</si>
  <si>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</si>
  <si>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</si>
  <si>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</si>
  <si>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</si>
  <si>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</si>
  <si>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</si>
  <si>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</si>
  <si>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</si>
  <si>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</si>
  <si>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</si>
  <si>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</si>
  <si>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</si>
  <si>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</si>
  <si>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</si>
  <si>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</si>
  <si>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</si>
  <si>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</si>
  <si>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</si>
  <si>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</si>
  <si>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</si>
  <si>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</si>
  <si>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</si>
  <si>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</si>
  <si>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</si>
  <si>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</si>
  <si>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</si>
  <si>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</si>
  <si>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</si>
  <si>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</si>
  <si>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</si>
  <si>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</si>
  <si>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</si>
  <si>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</si>
  <si>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</si>
  <si>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</si>
  <si>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</si>
  <si>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</si>
  <si>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</si>
  <si>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</si>
  <si>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</si>
  <si>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</si>
  <si>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</si>
  <si>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</si>
  <si>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</si>
  <si>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</si>
  <si>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</si>
  <si>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</si>
  <si>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</si>
  <si>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</si>
  <si>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</si>
  <si>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</si>
  <si>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</si>
  <si>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</si>
  <si>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</si>
  <si>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</si>
  <si>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</si>
  <si>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</si>
  <si>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</si>
  <si>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</si>
  <si>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</si>
  <si>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</si>
  <si>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</si>
  <si>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</si>
  <si>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</si>
  <si>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</si>
  <si>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</si>
  <si>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</si>
  <si>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</si>
  <si>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</si>
  <si>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</si>
  <si>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</si>
  <si>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</si>
  <si>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</si>
  <si>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</si>
  <si>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</si>
  <si>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</si>
  <si>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</si>
  <si>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</si>
  <si>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</si>
  <si>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</si>
  <si>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</si>
  <si>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</si>
  <si>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</si>
  <si>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</si>
  <si>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</si>
  <si>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</si>
  <si>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</si>
  <si>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</si>
  <si>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</si>
  <si>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</si>
  <si>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</si>
  <si>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</si>
  <si>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</si>
  <si>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</si>
  <si>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</si>
  <si>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</si>
  <si>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</si>
  <si>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</si>
  <si>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</si>
  <si>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</si>
  <si>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</si>
  <si>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</si>
  <si>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</si>
  <si>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</si>
  <si>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</si>
  <si>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</si>
  <si>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</si>
  <si>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</si>
  <si>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</si>
  <si>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</si>
  <si>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</si>
  <si>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</si>
  <si>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</si>
  <si>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</si>
  <si>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</si>
  <si>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</si>
  <si>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</si>
  <si>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</si>
  <si>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</si>
  <si>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</si>
  <si>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</si>
  <si>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</si>
  <si>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</si>
  <si>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</si>
  <si>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</si>
  <si>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</si>
  <si>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</si>
  <si>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</si>
  <si>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</si>
  <si>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</si>
  <si>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</si>
  <si>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</si>
  <si>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</si>
  <si>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</si>
  <si>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</si>
  <si>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</si>
  <si>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</si>
  <si>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</si>
  <si>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</si>
  <si>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</si>
  <si>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</si>
  <si>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</si>
  <si>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</si>
  <si>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</si>
  <si>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</si>
  <si>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</si>
  <si>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</si>
  <si>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</si>
  <si>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</si>
  <si>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</si>
  <si>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</si>
  <si>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</si>
  <si>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</si>
  <si>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</si>
  <si>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</si>
  <si>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</si>
  <si>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</si>
  <si>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</si>
  <si>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</si>
  <si>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</si>
  <si>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</si>
  <si>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</si>
  <si>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</si>
  <si>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</si>
  <si>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</si>
  <si>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</si>
  <si>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</si>
  <si>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</si>
  <si>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</si>
  <si>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</si>
  <si>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</si>
  <si>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</si>
  <si>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</si>
  <si>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</si>
  <si>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</si>
  <si>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</si>
  <si>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</si>
  <si>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</si>
  <si>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</si>
  <si>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</si>
  <si>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</si>
  <si>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</si>
  <si>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</si>
  <si>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</si>
  <si>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</si>
  <si>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</si>
  <si>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</si>
  <si>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</si>
  <si>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</si>
  <si>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</si>
  <si>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</si>
  <si>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</si>
  <si>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</si>
  <si>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</si>
  <si>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</si>
  <si>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</si>
  <si>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</si>
  <si>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</si>
  <si>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</si>
  <si>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</si>
  <si>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</si>
  <si>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</si>
  <si>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</si>
  <si>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</si>
  <si>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</si>
  <si>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</si>
  <si>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</si>
  <si>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</si>
  <si>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</si>
  <si>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</si>
  <si>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</si>
  <si>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</si>
  <si>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</si>
  <si>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</si>
  <si>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</si>
  <si>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</si>
  <si>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</si>
  <si>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</si>
  <si>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</si>
  <si>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</si>
  <si>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</si>
  <si>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</si>
  <si>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</si>
  <si>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</si>
  <si>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</si>
  <si>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</si>
  <si>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</si>
  <si>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</si>
  <si>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</si>
  <si>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</si>
  <si>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</si>
  <si>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</si>
  <si>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</si>
  <si>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</si>
  <si>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</si>
  <si>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</si>
  <si>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</si>
  <si>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</si>
  <si>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</si>
  <si>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</si>
  <si>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</si>
  <si>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</si>
  <si>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</si>
  <si>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</si>
  <si>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</si>
  <si>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</si>
  <si>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</si>
  <si>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</si>
  <si>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</si>
  <si>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</si>
  <si>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</si>
  <si>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</si>
  <si>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</si>
  <si>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</si>
  <si>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</si>
  <si>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</si>
  <si>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</si>
  <si>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</si>
  <si>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</si>
  <si>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</si>
  <si>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</si>
  <si>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</si>
  <si>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</si>
  <si>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</si>
  <si>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</si>
  <si>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</si>
  <si>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</si>
  <si>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</si>
  <si>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</si>
  <si>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</si>
  <si>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</si>
  <si>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</si>
  <si>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</si>
  <si>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</si>
  <si>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</si>
  <si>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</si>
  <si>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</si>
  <si>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</si>
  <si>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</si>
  <si>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</si>
  <si>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</si>
  <si>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</si>
  <si>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</si>
  <si>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</si>
  <si>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</si>
  <si>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</si>
  <si>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</si>
  <si>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</si>
  <si>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</si>
  <si>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</si>
  <si>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</si>
  <si>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</si>
  <si>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</si>
  <si>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</si>
  <si>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</si>
  <si>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</si>
  <si>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</si>
  <si>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</si>
  <si>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</si>
  <si>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</si>
  <si>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</si>
  <si>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</si>
  <si>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</si>
  <si>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</si>
  <si>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</si>
  <si>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</si>
  <si>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</si>
  <si>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</si>
  <si>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</si>
  <si>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</si>
  <si>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</si>
  <si>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</si>
  <si>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</si>
  <si>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</si>
  <si>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</si>
  <si>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</si>
  <si>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</si>
  <si>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</si>
  <si>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</si>
  <si>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</si>
  <si>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</si>
  <si>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</si>
  <si>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</si>
  <si>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</si>
  <si>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</si>
  <si>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</si>
  <si>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</si>
  <si>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</si>
  <si>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</si>
  <si>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</si>
  <si>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</si>
  <si>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</si>
  <si>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</si>
  <si>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</si>
  <si>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</si>
  <si>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</si>
  <si>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</si>
  <si>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</si>
  <si>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</si>
  <si>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</si>
  <si>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</si>
  <si>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</si>
  <si>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</si>
  <si>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</si>
  <si>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</si>
  <si>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</si>
  <si>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</si>
  <si>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</si>
  <si>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</si>
  <si>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</si>
  <si>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</si>
  <si>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</si>
  <si>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</si>
  <si>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</si>
  <si>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</si>
  <si>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</si>
  <si>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</si>
  <si>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</si>
  <si>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</si>
  <si>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</si>
  <si>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</si>
  <si>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</si>
  <si>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</si>
  <si>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</si>
  <si>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</si>
  <si>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</si>
  <si>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</si>
  <si>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</si>
  <si>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</si>
  <si>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</si>
  <si>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</si>
  <si>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</si>
  <si>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</si>
  <si>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</si>
  <si>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</si>
  <si>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</si>
  <si>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</si>
  <si>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</si>
  <si>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</si>
  <si>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</si>
  <si>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</si>
  <si>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</si>
  <si>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</si>
  <si>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</si>
  <si>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</si>
  <si>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</si>
  <si>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</si>
  <si>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</si>
  <si>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</si>
  <si>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</si>
  <si>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</si>
  <si>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</si>
  <si>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</si>
  <si>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</si>
  <si>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</si>
  <si>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</si>
  <si>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</si>
  <si>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</si>
  <si>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</si>
  <si>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</si>
  <si>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</si>
  <si>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</si>
  <si>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</si>
  <si>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</si>
  <si>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</si>
  <si>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</si>
  <si>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</si>
  <si>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</si>
  <si>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</si>
  <si>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</si>
  <si>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</si>
  <si>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</si>
  <si>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</si>
  <si>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</si>
  <si>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</si>
  <si>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</si>
  <si>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</si>
  <si>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</si>
  <si>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</si>
  <si>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</si>
  <si>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</si>
  <si>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</si>
  <si>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</si>
  <si>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</si>
  <si>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</si>
  <si>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</si>
  <si>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</si>
  <si>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</si>
  <si>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</si>
  <si>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</si>
  <si>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</si>
  <si>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</si>
  <si>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</si>
  <si>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</si>
  <si>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</si>
  <si>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</si>
  <si>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</si>
  <si>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</si>
  <si>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</si>
  <si>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</si>
  <si>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</si>
  <si>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</si>
  <si>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</si>
  <si>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</si>
  <si>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</si>
  <si>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</si>
  <si>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</si>
  <si>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</si>
  <si>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</si>
  <si>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</si>
  <si>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</si>
  <si>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</si>
  <si>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</si>
  <si>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</si>
  <si>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</si>
  <si>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</si>
  <si>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</si>
  <si>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</si>
  <si>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</si>
  <si>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</si>
  <si>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</si>
  <si>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</si>
  <si>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</si>
  <si>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</si>
  <si>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</si>
  <si>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</si>
  <si>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</si>
  <si>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</si>
  <si>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</si>
  <si>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</si>
  <si>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</si>
  <si>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</si>
  <si>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</si>
  <si>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</si>
  <si>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</si>
  <si>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</si>
  <si>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</si>
  <si>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</si>
  <si>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</si>
  <si>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</si>
  <si>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</si>
  <si>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</si>
  <si>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</si>
  <si>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</si>
  <si>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</si>
  <si>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</si>
  <si>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</si>
  <si>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</si>
  <si>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</si>
  <si>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</si>
  <si>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</si>
  <si>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</si>
  <si>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</si>
  <si>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</si>
  <si>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</si>
  <si>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</si>
  <si>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</si>
  <si>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</si>
  <si>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</si>
  <si>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</si>
  <si>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</si>
  <si>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</si>
  <si>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</si>
  <si>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</si>
  <si>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</si>
  <si>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</si>
  <si>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</si>
  <si>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</si>
  <si>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</si>
  <si>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</si>
  <si>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</si>
  <si>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</si>
  <si>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</si>
  <si>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</si>
  <si>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</si>
  <si>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</si>
  <si>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</si>
  <si>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</si>
  <si>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</si>
  <si>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</si>
  <si>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</si>
  <si>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</si>
  <si>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</si>
  <si>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</si>
  <si>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</si>
  <si>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</si>
  <si>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</si>
  <si>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</si>
  <si>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</si>
  <si>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</si>
  <si>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</si>
  <si>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</si>
  <si>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</si>
  <si>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</si>
  <si>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</si>
  <si>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</si>
  <si>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</si>
  <si>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</si>
  <si>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</si>
  <si>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</si>
  <si>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</si>
  <si>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</si>
  <si>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</si>
  <si>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</si>
  <si>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</si>
  <si>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</si>
  <si>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</si>
  <si>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</si>
  <si>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</si>
  <si>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</si>
  <si>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</si>
  <si>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</si>
  <si>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</si>
  <si>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</si>
  <si>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</si>
  <si>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</si>
  <si>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</si>
  <si>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</si>
  <si>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</si>
  <si>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</si>
  <si>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</si>
  <si>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</si>
  <si>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</si>
  <si>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</si>
  <si>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</si>
  <si>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</si>
  <si>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</si>
  <si>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</si>
  <si>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</si>
  <si>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</si>
  <si>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</si>
  <si>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</si>
  <si>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</si>
  <si>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</si>
  <si>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</si>
  <si>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</si>
  <si>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</si>
  <si>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</si>
  <si>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</si>
  <si>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</si>
  <si>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</si>
  <si>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</si>
  <si>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</si>
  <si>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</si>
  <si>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</si>
  <si>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</si>
  <si>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</si>
  <si>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</si>
  <si>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</si>
  <si>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</si>
  <si>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</si>
  <si>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</si>
  <si>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</si>
  <si>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</si>
  <si>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</si>
  <si>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</si>
  <si>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</si>
  <si>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</si>
  <si>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</si>
  <si>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</si>
  <si>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</si>
  <si>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</si>
  <si>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</si>
  <si>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</si>
  <si>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</si>
  <si>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</si>
  <si>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</si>
  <si>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</si>
  <si>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</si>
  <si>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</si>
  <si>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</si>
  <si>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</si>
  <si>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</si>
  <si>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</si>
  <si>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</si>
  <si>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</si>
  <si>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</si>
  <si>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</si>
  <si>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</si>
  <si>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</si>
  <si>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</si>
  <si>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</si>
  <si>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</si>
  <si>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</si>
  <si>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</si>
  <si>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</si>
  <si>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</si>
  <si>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</si>
  <si>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</si>
  <si>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</si>
  <si>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</si>
  <si>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</si>
  <si>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</si>
  <si>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</si>
  <si>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</si>
  <si>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</si>
  <si>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</si>
  <si>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</si>
  <si>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</si>
  <si>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</si>
  <si>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</si>
  <si>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</si>
  <si>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</si>
  <si>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</si>
  <si>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</si>
  <si>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</si>
  <si>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</si>
  <si>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</si>
  <si>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</si>
  <si>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</si>
  <si>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</si>
  <si>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</si>
  <si>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</si>
  <si>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</si>
  <si>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</si>
  <si>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</si>
  <si>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</si>
  <si>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</si>
  <si>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</si>
  <si>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</si>
  <si>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</si>
  <si>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</si>
  <si>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</si>
  <si>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</si>
  <si>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</si>
  <si>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</si>
  <si>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</si>
  <si>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</si>
  <si>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</si>
  <si>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</si>
  <si>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</si>
  <si>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</si>
  <si>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</si>
  <si>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</si>
  <si>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</si>
  <si>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</si>
  <si>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</si>
  <si>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</si>
  <si>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</si>
  <si>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</si>
  <si>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</si>
  <si>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</si>
  <si>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</si>
  <si>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</si>
  <si>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</si>
  <si>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</si>
  <si>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</si>
  <si>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</si>
  <si>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</si>
  <si>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</si>
  <si>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</si>
  <si>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</si>
  <si>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</si>
  <si>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</si>
  <si>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</si>
  <si>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</si>
  <si>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</si>
  <si>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</si>
  <si>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</si>
  <si>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</si>
  <si>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</si>
  <si>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</si>
  <si>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</si>
  <si>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</si>
  <si>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</si>
  <si>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</si>
  <si>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</si>
  <si>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</si>
  <si>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</si>
  <si>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</si>
  <si>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</si>
  <si>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</si>
  <si>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</si>
  <si>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</si>
  <si>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</si>
  <si>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</si>
  <si>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</si>
  <si>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</si>
  <si>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</si>
  <si>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</si>
  <si>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</si>
  <si>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</si>
  <si>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</si>
  <si>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</si>
  <si>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</si>
  <si>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</si>
  <si>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</si>
  <si>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</si>
  <si>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</si>
  <si>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</si>
  <si>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</si>
  <si>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</si>
  <si>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</si>
  <si>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</si>
  <si>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</si>
  <si>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</si>
  <si>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</si>
  <si>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</si>
  <si>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</si>
  <si>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</si>
  <si>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</si>
  <si>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</si>
  <si>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</si>
  <si>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</si>
  <si>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</si>
  <si>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</si>
  <si>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</si>
  <si>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</si>
  <si>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</si>
  <si>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</si>
  <si>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</si>
  <si>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</si>
  <si>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</si>
  <si>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</si>
  <si>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</si>
  <si>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</si>
  <si>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</si>
  <si>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</si>
  <si>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</si>
  <si>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</si>
  <si>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</si>
  <si>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</si>
  <si>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</si>
  <si>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</si>
  <si>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</si>
  <si>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</si>
  <si>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</si>
  <si>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</si>
  <si>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</si>
  <si>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</si>
  <si>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</si>
  <si>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</si>
  <si>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</si>
  <si>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</si>
  <si>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</si>
  <si>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</si>
  <si>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</si>
  <si>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</si>
  <si>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</si>
  <si>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</si>
  <si>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</si>
  <si>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</si>
  <si>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</si>
  <si>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</si>
  <si>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</si>
  <si>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</si>
  <si>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</si>
  <si>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</si>
  <si>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</si>
  <si>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</si>
  <si>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</si>
  <si>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</si>
  <si>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</si>
  <si>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</si>
  <si>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</si>
  <si>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</si>
  <si>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</si>
  <si>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</si>
  <si>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</si>
  <si>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</si>
  <si>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</si>
  <si>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</si>
  <si>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</si>
  <si>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</si>
  <si>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</si>
  <si>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</si>
  <si>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</si>
  <si>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</si>
  <si>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</si>
  <si>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</si>
  <si>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</si>
  <si>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</si>
  <si>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</si>
  <si>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</si>
  <si>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</si>
  <si>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</si>
  <si>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</si>
  <si>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</si>
  <si>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</si>
  <si>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</si>
  <si>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</si>
  <si>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</si>
  <si>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</si>
  <si>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</si>
  <si>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</si>
  <si>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</si>
  <si>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</si>
  <si>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</si>
  <si>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</si>
  <si>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</si>
  <si>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</si>
  <si>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</si>
  <si>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</si>
  <si>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</si>
  <si>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</si>
  <si>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</si>
  <si>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</si>
  <si>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</si>
  <si>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</si>
  <si>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</si>
  <si>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</si>
  <si>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</si>
  <si>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</si>
  <si>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</si>
  <si>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</si>
  <si>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</si>
  <si>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</si>
  <si>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</si>
  <si>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</si>
  <si>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</si>
  <si>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</si>
  <si>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</si>
  <si>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</si>
  <si>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</si>
  <si>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</si>
  <si>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</si>
  <si>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</si>
  <si>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</si>
  <si>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</si>
  <si>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</si>
  <si>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</si>
  <si>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</si>
  <si>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</si>
  <si>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</si>
  <si>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</si>
  <si>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</si>
  <si>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</si>
  <si>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</si>
  <si>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</si>
  <si>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</si>
  <si>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</si>
  <si>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</si>
  <si>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</si>
  <si>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</si>
  <si>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</si>
  <si>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</si>
  <si>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</si>
  <si>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</si>
  <si>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</si>
  <si>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</si>
  <si>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</si>
  <si>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</si>
  <si>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</si>
  <si>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</si>
  <si>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</si>
  <si>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</si>
  <si>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</si>
  <si>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</si>
  <si>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</si>
  <si>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</si>
  <si>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</si>
  <si>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</si>
  <si>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</si>
  <si>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</si>
  <si>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</si>
  <si>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</si>
  <si>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</si>
  <si>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</si>
  <si>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</si>
  <si>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</si>
  <si>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</si>
  <si>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</si>
  <si>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</si>
  <si>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</si>
  <si>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</si>
  <si>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</si>
  <si>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</si>
  <si>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</si>
  <si>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</si>
  <si>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</si>
  <si>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</si>
  <si>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</si>
  <si>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</si>
  <si>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</si>
  <si>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</si>
  <si>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</si>
  <si>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</si>
  <si>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</si>
  <si>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</si>
  <si>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</si>
  <si>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</si>
  <si>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</si>
  <si>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</si>
  <si>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</si>
  <si>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</si>
  <si>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</si>
  <si>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</si>
  <si>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</si>
  <si>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</si>
  <si>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</si>
  <si>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</si>
  <si>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</si>
  <si>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</si>
  <si>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</si>
  <si>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</si>
  <si>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</si>
  <si>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</si>
  <si>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</si>
  <si>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</si>
  <si>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</si>
  <si>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</si>
  <si>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</si>
  <si>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</si>
  <si>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</si>
  <si>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</si>
  <si>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</si>
  <si>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</si>
  <si>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</si>
  <si>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</si>
  <si>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</si>
  <si>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</si>
  <si>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</si>
  <si>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</si>
  <si>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</si>
  <si>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</si>
  <si>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</si>
  <si>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</si>
  <si>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</si>
  <si>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</si>
  <si>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</si>
  <si>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</si>
  <si>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</si>
  <si>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</si>
  <si>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</si>
  <si>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</si>
  <si>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</si>
  <si>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</si>
  <si>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</si>
  <si>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</si>
  <si>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</si>
  <si>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</si>
  <si>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</si>
  <si>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</si>
  <si>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</si>
  <si>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</si>
  <si>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</si>
  <si>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</si>
  <si>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</si>
  <si>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</si>
  <si>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</si>
  <si>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</si>
  <si>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</si>
  <si>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</si>
  <si>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</si>
  <si>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</si>
  <si>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</si>
  <si>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</si>
  <si>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</si>
  <si>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</si>
  <si>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</si>
  <si>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</si>
  <si>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</si>
  <si>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</si>
  <si>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</si>
  <si>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</si>
  <si>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</si>
  <si>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</si>
  <si>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</si>
  <si>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</si>
  <si>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</si>
  <si>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</si>
  <si>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</si>
  <si>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</si>
  <si>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</si>
  <si>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</si>
  <si>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</si>
  <si>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</si>
  <si>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</si>
  <si>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</si>
  <si>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</si>
  <si>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</si>
  <si>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</si>
  <si>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</si>
  <si>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</si>
  <si>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</si>
  <si>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</si>
  <si>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</si>
  <si>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</si>
  <si>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</si>
  <si>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</si>
  <si>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</si>
  <si>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</si>
  <si>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</si>
  <si>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</si>
  <si>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</si>
  <si>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</si>
  <si>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</si>
  <si>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</si>
  <si>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</si>
  <si>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</si>
  <si>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</si>
  <si>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</si>
  <si>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</si>
  <si>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</si>
  <si>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</si>
  <si>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</si>
  <si>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</si>
  <si>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</si>
  <si>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</si>
  <si>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</si>
  <si>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</si>
  <si>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</si>
  <si>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</si>
  <si>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</si>
  <si>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</si>
  <si>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</si>
  <si>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</si>
  <si>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</si>
  <si>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</si>
  <si>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</si>
  <si>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</si>
  <si>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</si>
  <si>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</si>
  <si>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</si>
  <si>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</si>
  <si>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</si>
  <si>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</si>
  <si>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</si>
  <si>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</si>
  <si>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</si>
  <si>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</si>
  <si>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</si>
  <si>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</si>
  <si>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</si>
  <si>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</si>
  <si>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</si>
  <si>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</si>
  <si>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</si>
  <si>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</si>
  <si>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</si>
  <si>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</si>
  <si>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</si>
  <si>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</si>
  <si>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</si>
  <si>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</si>
  <si>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</si>
  <si>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</si>
  <si>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</si>
  <si>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</si>
  <si>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</si>
  <si>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</si>
  <si>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</si>
  <si>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</si>
  <si>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</si>
  <si>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</si>
  <si>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</si>
  <si>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</si>
  <si>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</si>
  <si>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</si>
  <si>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</si>
  <si>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</si>
  <si>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</si>
  <si>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</si>
  <si>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</si>
  <si>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</si>
  <si>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</si>
  <si>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</si>
  <si>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</si>
  <si>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</si>
  <si>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</si>
  <si>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</si>
  <si>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</si>
  <si>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</si>
  <si>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</si>
  <si>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</si>
  <si>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</si>
  <si>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</si>
  <si>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</si>
  <si>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</si>
  <si>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</si>
  <si>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</si>
  <si>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</si>
  <si>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</si>
  <si>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</si>
  <si>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</si>
  <si>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</si>
  <si>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</si>
  <si>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</si>
  <si>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</si>
  <si>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</si>
  <si>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</si>
  <si>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</si>
  <si>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</si>
  <si>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</si>
  <si>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</si>
  <si>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</si>
  <si>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</si>
  <si>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</si>
  <si>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</si>
  <si>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</si>
  <si>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</si>
  <si>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</si>
  <si>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</si>
  <si>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</si>
  <si>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</si>
  <si>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</si>
  <si>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</si>
  <si>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</si>
  <si>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</si>
  <si>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</si>
  <si>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</si>
  <si>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</si>
  <si>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</si>
  <si>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</si>
  <si>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</si>
  <si>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</si>
  <si>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</si>
  <si>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</si>
  <si>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</si>
  <si>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</si>
  <si>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</si>
  <si>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</si>
  <si>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</si>
  <si>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</si>
  <si>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</si>
  <si>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</si>
  <si>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</si>
  <si>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</si>
  <si>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</si>
  <si>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</si>
  <si>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</si>
  <si>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</si>
  <si>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</si>
  <si>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</si>
  <si>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</si>
  <si>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</si>
  <si>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</si>
  <si>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</si>
  <si>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</si>
  <si>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</si>
  <si>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</si>
  <si>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</si>
  <si>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</si>
  <si>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</si>
  <si>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</si>
  <si>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</si>
  <si>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</si>
  <si>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</si>
  <si>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</si>
  <si>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</si>
  <si>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</si>
  <si>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</si>
  <si>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</si>
  <si>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</si>
  <si>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</si>
  <si>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</si>
  <si>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</si>
  <si>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</si>
  <si>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</si>
  <si>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</si>
  <si>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</si>
  <si>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</si>
  <si>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</si>
  <si>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</si>
  <si>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</si>
  <si>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</si>
  <si>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</si>
  <si>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</si>
  <si>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</si>
  <si>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</si>
  <si>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</si>
  <si>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</si>
  <si>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</si>
  <si>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</si>
  <si>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</si>
  <si>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</si>
  <si>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</si>
  <si>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</si>
  <si>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</si>
  <si>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</si>
  <si>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</si>
  <si>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</si>
  <si>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</si>
  <si>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</si>
  <si>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</si>
  <si>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</si>
  <si>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</si>
  <si>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</si>
  <si>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</si>
  <si>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</si>
  <si>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</si>
  <si>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</si>
  <si>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</si>
  <si>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</si>
  <si>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</si>
  <si>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</si>
  <si>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</si>
  <si>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</si>
  <si>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</si>
  <si>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</si>
  <si>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</si>
  <si>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</si>
  <si>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</si>
  <si>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</si>
  <si>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</si>
  <si>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</si>
  <si>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</si>
  <si>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</si>
  <si>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</si>
  <si>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</si>
  <si>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</si>
  <si>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</si>
  <si>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</si>
  <si>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</si>
  <si>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</si>
  <si>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</si>
  <si>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</si>
  <si>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</si>
  <si>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</si>
  <si>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</si>
  <si>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</si>
  <si>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</si>
  <si>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</si>
  <si>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</si>
  <si>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</si>
  <si>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</si>
  <si>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</si>
  <si>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</si>
  <si>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</si>
  <si>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</si>
  <si>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</si>
  <si>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</si>
  <si>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</si>
  <si>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</si>
  <si>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</si>
  <si>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</si>
  <si>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</si>
  <si>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</si>
  <si>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</si>
  <si>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</si>
  <si>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</si>
  <si>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</si>
  <si>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</si>
  <si>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</si>
  <si>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</si>
  <si>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</si>
  <si>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</si>
  <si>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</si>
  <si>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</si>
  <si>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</si>
  <si>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</si>
  <si>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</si>
  <si>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</si>
  <si>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</si>
  <si>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</si>
  <si>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</si>
  <si>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</si>
  <si>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</si>
  <si>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</si>
  <si>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</si>
  <si>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</si>
  <si>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</si>
  <si>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</si>
  <si>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</si>
  <si>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</si>
  <si>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</si>
  <si>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</si>
  <si>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</si>
  <si>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</si>
  <si>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</si>
  <si>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</si>
  <si>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</si>
  <si>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</si>
  <si>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</si>
  <si>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</si>
  <si>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</si>
  <si>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</si>
  <si>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</si>
  <si>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</si>
  <si>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</si>
  <si>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</si>
  <si>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</si>
  <si>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</si>
  <si>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</si>
  <si>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</si>
  <si>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</si>
  <si>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</si>
  <si>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</si>
  <si>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</si>
  <si>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</si>
  <si>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</si>
  <si>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</si>
  <si>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</si>
  <si>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</si>
  <si>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</si>
  <si>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</si>
  <si>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</si>
  <si>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</si>
  <si>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</si>
  <si>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</si>
  <si>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</si>
  <si>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</si>
  <si>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</si>
  <si>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</si>
  <si>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</si>
  <si>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</si>
  <si>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</si>
  <si>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</si>
  <si>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</si>
  <si>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</si>
  <si>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</si>
  <si>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</si>
  <si>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</si>
  <si>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</si>
  <si>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</si>
  <si>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</si>
  <si>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</si>
  <si>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</si>
  <si>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</si>
  <si>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</si>
  <si>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</si>
  <si>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</si>
  <si>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</si>
  <si>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</si>
  <si>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</si>
  <si>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</si>
  <si>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</si>
  <si>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</si>
  <si>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</si>
  <si>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</si>
  <si>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</si>
  <si>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</si>
  <si>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</si>
  <si>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</si>
  <si>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</si>
  <si>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</si>
  <si>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</si>
  <si>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</si>
  <si>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</si>
  <si>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</si>
  <si>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</si>
  <si>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</si>
  <si>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</si>
  <si>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</si>
  <si>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</si>
  <si>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</si>
  <si>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</si>
  <si>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</si>
  <si>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</si>
  <si>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</si>
  <si>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</si>
  <si>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</si>
  <si>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</si>
  <si>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</si>
  <si>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</si>
  <si>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</si>
  <si>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</si>
  <si>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</si>
  <si>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</si>
  <si>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</si>
  <si>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</si>
  <si>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</si>
  <si>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</si>
  <si>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</si>
  <si>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</si>
  <si>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</si>
  <si>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</si>
  <si>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</si>
  <si>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</si>
  <si>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</si>
  <si>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</si>
  <si>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</si>
  <si>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</si>
  <si>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</si>
  <si>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</si>
  <si>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</si>
  <si>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</si>
  <si>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</si>
  <si>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</si>
  <si>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</si>
  <si>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</si>
  <si>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</si>
  <si>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</si>
  <si>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</si>
  <si>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</si>
  <si>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</si>
  <si>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</si>
  <si>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</si>
  <si>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</si>
  <si>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</si>
  <si>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</si>
  <si>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</si>
  <si>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</si>
  <si>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</si>
  <si>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</si>
  <si>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</si>
  <si>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</si>
  <si>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</si>
  <si>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</si>
  <si>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</si>
  <si>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</si>
  <si>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</si>
  <si>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</si>
  <si>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</si>
  <si>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</si>
  <si>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</si>
  <si>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</si>
  <si>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</si>
  <si>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</si>
  <si>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</si>
  <si>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</si>
  <si>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</si>
  <si>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</si>
  <si>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</si>
  <si>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</si>
  <si>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</si>
  <si>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</si>
  <si>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</si>
  <si>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</si>
  <si>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</si>
  <si>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</si>
  <si>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</si>
  <si>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</si>
  <si>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</si>
  <si>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</si>
  <si>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</si>
  <si>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</si>
  <si>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</si>
  <si>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</si>
  <si>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</si>
  <si>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</si>
  <si>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</si>
  <si>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</si>
  <si>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</si>
  <si>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</si>
  <si>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</si>
  <si>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</si>
  <si>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</si>
  <si>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</si>
  <si>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</si>
  <si>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</si>
  <si>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</si>
  <si>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</si>
  <si>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</si>
  <si>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</si>
  <si>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</si>
  <si>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</si>
  <si>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</si>
  <si>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</si>
  <si>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</si>
  <si>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</si>
  <si>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</si>
  <si>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</si>
  <si>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</si>
  <si>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</si>
  <si>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</si>
  <si>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</si>
  <si>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</si>
  <si>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</si>
  <si>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</si>
  <si>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</si>
  <si>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</si>
  <si>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</si>
  <si>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</si>
  <si>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</si>
  <si>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</si>
  <si>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</si>
  <si>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</si>
  <si>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</si>
  <si>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</si>
  <si>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</si>
  <si>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</si>
  <si>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</si>
  <si>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</si>
  <si>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</si>
  <si>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</si>
  <si>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</si>
  <si>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</si>
  <si>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</si>
  <si>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</si>
  <si>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</si>
  <si>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</si>
  <si>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</si>
  <si>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</si>
  <si>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</si>
  <si>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</si>
  <si>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</si>
  <si>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</si>
  <si>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</si>
  <si>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</si>
  <si>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</si>
  <si>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</si>
  <si>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</si>
  <si>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</si>
  <si>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</si>
  <si>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</si>
  <si>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</si>
  <si>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</si>
  <si>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</si>
  <si>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</si>
  <si>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</si>
  <si>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</si>
  <si>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</si>
  <si>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</si>
  <si>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</si>
  <si>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</si>
  <si>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</si>
  <si>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</si>
  <si>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</si>
  <si>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</si>
  <si>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</si>
  <si>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</si>
  <si>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</si>
  <si>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</si>
  <si>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</si>
  <si>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</si>
  <si>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</si>
  <si>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</si>
  <si>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</si>
  <si>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</si>
  <si>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</si>
  <si>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</si>
  <si>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</si>
  <si>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</si>
  <si>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</si>
  <si>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</si>
  <si>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</si>
  <si>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</si>
  <si>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</si>
  <si>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</si>
  <si>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</si>
  <si>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</si>
  <si>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</si>
  <si>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</si>
  <si>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</si>
  <si>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</si>
  <si>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</si>
  <si>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</si>
  <si>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</si>
  <si>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</si>
  <si>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</si>
  <si>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</si>
  <si>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</si>
  <si>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</si>
  <si>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</si>
  <si>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</si>
  <si>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</si>
  <si>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</si>
  <si>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</si>
  <si>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</si>
  <si>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</si>
  <si>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</si>
  <si>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</si>
  <si>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</si>
  <si>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</si>
  <si>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</si>
  <si>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</si>
  <si>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</si>
  <si>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</si>
  <si>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</si>
  <si>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</si>
  <si>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</si>
  <si>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</si>
  <si>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</si>
  <si>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</si>
  <si>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</si>
  <si>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</si>
  <si>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</si>
  <si>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</si>
  <si>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</si>
  <si>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</si>
  <si>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</si>
  <si>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</si>
  <si>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</si>
  <si>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</si>
  <si>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</si>
  <si>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</si>
  <si>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</si>
  <si>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</si>
  <si>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</si>
  <si>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</si>
  <si>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</si>
  <si>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</si>
  <si>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</si>
  <si>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</si>
  <si>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</si>
  <si>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</si>
  <si>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</si>
  <si>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</si>
  <si>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</si>
  <si>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</si>
  <si>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</si>
  <si>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</si>
  <si>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</si>
  <si>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</si>
  <si>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</si>
  <si>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</si>
  <si>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</si>
  <si>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</si>
  <si>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</si>
  <si>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</si>
  <si>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</si>
  <si>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</si>
  <si>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</si>
  <si>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</si>
  <si>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</si>
  <si>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</si>
  <si>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</si>
  <si>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</si>
  <si>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</si>
  <si>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</si>
  <si>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</si>
  <si>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</si>
  <si>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</si>
  <si>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</si>
  <si>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</si>
  <si>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</si>
  <si>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</si>
  <si>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</si>
  <si>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</si>
  <si>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</si>
  <si>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</si>
  <si>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</si>
  <si>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</si>
  <si>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</si>
  <si>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</si>
  <si>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</si>
  <si>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</si>
  <si>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</si>
  <si>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</si>
  <si>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</si>
  <si>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</si>
  <si>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</si>
  <si>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</si>
  <si>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</si>
  <si>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</si>
  <si>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</si>
  <si>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</si>
  <si>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</si>
  <si>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</si>
  <si>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</si>
  <si>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</si>
  <si>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</si>
  <si>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</si>
  <si>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</si>
  <si>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</si>
  <si>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</si>
  <si>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</si>
  <si>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</si>
  <si>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</si>
  <si>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</si>
  <si>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</si>
  <si>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</si>
  <si>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</si>
  <si>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</si>
  <si>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</si>
  <si>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</si>
  <si>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</si>
  <si>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</si>
  <si>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</si>
  <si>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</si>
  <si>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</si>
  <si>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</si>
  <si>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</si>
  <si>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</si>
  <si>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</si>
  <si>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</si>
  <si>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</si>
  <si>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</si>
  <si>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</si>
  <si>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</si>
  <si>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</si>
  <si>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</si>
  <si>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</si>
  <si>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</si>
  <si>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</si>
  <si>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</si>
  <si>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</si>
  <si>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</si>
  <si>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</si>
  <si>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</si>
  <si>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</si>
  <si>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</si>
  <si>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</si>
  <si>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</si>
  <si>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</si>
  <si>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</si>
  <si>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</si>
  <si>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</si>
  <si>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</si>
  <si>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</si>
  <si>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</si>
  <si>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</si>
  <si>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</si>
  <si>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</si>
  <si>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</si>
  <si>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</si>
  <si>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</si>
  <si>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</si>
  <si>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</si>
  <si>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</si>
  <si>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</si>
  <si>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</si>
  <si>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</si>
  <si>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</si>
  <si>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</si>
  <si>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</si>
  <si>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</si>
  <si>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</si>
  <si>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</si>
  <si>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</si>
  <si>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</si>
  <si>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</si>
  <si>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</si>
  <si>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</si>
  <si>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</si>
  <si>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</si>
  <si>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</si>
  <si>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</si>
  <si>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</si>
  <si>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</si>
  <si>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</si>
  <si>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</si>
  <si>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</si>
  <si>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</si>
  <si>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</si>
  <si>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</si>
  <si>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</si>
  <si>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</si>
  <si>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</si>
  <si>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</si>
  <si>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</si>
  <si>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</si>
  <si>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</si>
  <si>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</si>
  <si>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</si>
  <si>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</si>
  <si>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</si>
  <si>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</si>
  <si>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</si>
  <si>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</si>
  <si>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</si>
  <si>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</si>
  <si>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</si>
  <si>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</si>
  <si>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</si>
  <si>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</si>
  <si>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</si>
  <si>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</si>
  <si>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</si>
  <si>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</si>
  <si>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</si>
  <si>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</si>
  <si>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</si>
  <si>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</si>
  <si>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</si>
  <si>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</si>
  <si>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</si>
  <si>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</si>
  <si>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</si>
  <si>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</si>
  <si>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</si>
  <si>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</si>
  <si>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</si>
  <si>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</si>
  <si>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</si>
  <si>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</si>
  <si>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</si>
  <si>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</si>
  <si>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</si>
  <si>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</si>
  <si>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</si>
  <si>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</si>
  <si>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</si>
  <si>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</si>
  <si>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</si>
  <si>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</si>
  <si>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</si>
  <si>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</si>
  <si>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</si>
  <si>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</si>
  <si>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</si>
  <si>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</si>
  <si>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</si>
  <si>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</si>
  <si>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</si>
  <si>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</si>
  <si>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</si>
  <si>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</si>
  <si>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</si>
  <si>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</si>
  <si>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</si>
  <si>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</si>
  <si>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</si>
  <si>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</si>
  <si>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</si>
  <si>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</si>
  <si>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</si>
  <si>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</si>
  <si>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</si>
  <si>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</si>
  <si>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</si>
  <si>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</si>
  <si>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</si>
  <si>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</si>
  <si>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</si>
  <si>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</si>
  <si>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</si>
  <si>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</si>
  <si>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</si>
  <si>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</si>
  <si>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</si>
  <si>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</si>
  <si>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</si>
  <si>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</si>
  <si>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</si>
  <si>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</si>
  <si>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</si>
  <si>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</si>
  <si>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</si>
  <si>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</si>
  <si>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</si>
  <si>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</si>
  <si>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</si>
  <si>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</si>
  <si>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</si>
  <si>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</si>
  <si>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</si>
  <si>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</si>
  <si>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</si>
  <si>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</si>
  <si>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</si>
  <si>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</si>
  <si>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</si>
  <si>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</si>
  <si>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</si>
  <si>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</si>
  <si>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</si>
  <si>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</si>
  <si>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</si>
  <si>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</si>
  <si>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</si>
  <si>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</si>
  <si>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</si>
  <si>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</si>
  <si>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</si>
  <si>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</si>
  <si>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</si>
  <si>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</si>
  <si>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</si>
  <si>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</si>
  <si>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</si>
  <si>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</si>
  <si>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</si>
  <si>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</si>
  <si>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</si>
  <si>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</si>
  <si>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</si>
  <si>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</si>
  <si>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</si>
  <si>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</si>
  <si>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</si>
  <si>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</si>
  <si>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</si>
  <si>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</si>
  <si>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</si>
  <si>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</si>
  <si>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</si>
  <si>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</si>
  <si>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</si>
  <si>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</si>
  <si>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</si>
  <si>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</si>
  <si>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</si>
  <si>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</si>
  <si>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</si>
  <si>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</si>
  <si>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</si>
  <si>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</si>
  <si>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</si>
  <si>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</si>
  <si>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</si>
  <si>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</si>
  <si>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</si>
  <si>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</si>
  <si>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</si>
  <si>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</si>
  <si>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</si>
  <si>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</si>
  <si>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</si>
  <si>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</si>
  <si>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</si>
  <si>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</si>
  <si>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</si>
  <si>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</si>
  <si>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</si>
  <si>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</si>
  <si>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</si>
  <si>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</si>
  <si>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</si>
  <si>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</si>
  <si>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</si>
  <si>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</si>
  <si>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</si>
  <si>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</si>
  <si>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</si>
  <si>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</si>
  <si>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</si>
  <si>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</si>
  <si>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</si>
  <si>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</si>
  <si>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</si>
  <si>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</si>
  <si>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</si>
  <si>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</si>
  <si>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</si>
  <si>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</si>
  <si>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</si>
  <si>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</si>
  <si>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</si>
  <si>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</si>
  <si>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</si>
  <si>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</si>
  <si>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</si>
  <si>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</si>
  <si>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</si>
  <si>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</si>
  <si>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</si>
  <si>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</si>
  <si>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</si>
  <si>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</si>
  <si>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</si>
  <si>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</si>
  <si>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</si>
  <si>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</si>
  <si>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</si>
  <si>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</si>
  <si>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</si>
  <si>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</si>
  <si>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</si>
  <si>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</si>
  <si>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</si>
  <si>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</si>
  <si>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</si>
  <si>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</si>
  <si>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</si>
  <si>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</si>
  <si>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</si>
  <si>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</si>
  <si>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</si>
  <si>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</si>
  <si>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</si>
  <si>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</si>
  <si>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</si>
  <si>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</si>
  <si>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</si>
  <si>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</si>
  <si>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</si>
  <si>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</si>
  <si>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</si>
  <si>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</si>
  <si>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</si>
  <si>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</si>
  <si>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</si>
  <si>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</si>
  <si>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</si>
  <si>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</si>
  <si>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</si>
  <si>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</si>
  <si>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</si>
  <si>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</si>
  <si>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</si>
  <si>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</si>
  <si>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</si>
  <si>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</si>
  <si>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</si>
  <si>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</si>
  <si>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</si>
  <si>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</si>
  <si>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</si>
  <si>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</si>
  <si>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</si>
  <si>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</si>
  <si>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</si>
  <si>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</si>
  <si>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</si>
  <si>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</si>
  <si>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</si>
  <si>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</si>
  <si>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</si>
  <si>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</si>
  <si>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</si>
  <si>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</si>
  <si>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</si>
  <si>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</si>
  <si>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</si>
  <si>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</si>
  <si>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</si>
  <si>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</si>
  <si>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</si>
  <si>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</si>
  <si>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</si>
  <si>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</si>
  <si>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</si>
  <si>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</si>
  <si>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</si>
  <si>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</si>
  <si>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</si>
  <si>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</si>
  <si>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</si>
  <si>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</si>
  <si>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</si>
  <si>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</si>
  <si>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</si>
  <si>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</si>
  <si>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</si>
  <si>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</si>
  <si>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</si>
  <si>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</si>
  <si>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</si>
  <si>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</si>
  <si>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</si>
  <si>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</si>
  <si>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</si>
  <si>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</si>
  <si>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</si>
  <si>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</si>
  <si>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</si>
  <si>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</si>
  <si>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</si>
  <si>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</si>
  <si>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</si>
  <si>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</si>
  <si>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</si>
  <si>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</si>
  <si>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</si>
  <si>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</si>
  <si>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</si>
  <si>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</si>
  <si>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</si>
  <si>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</si>
  <si>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</si>
  <si>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</si>
  <si>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</si>
  <si>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</si>
  <si>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</si>
  <si>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</si>
  <si>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</si>
  <si>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</si>
  <si>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</si>
  <si>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</si>
  <si>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</si>
  <si>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</si>
  <si>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</si>
  <si>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</si>
  <si>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</si>
  <si>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</si>
  <si>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</si>
  <si>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</si>
  <si>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</si>
  <si>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</si>
  <si>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</si>
  <si>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</si>
  <si>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</si>
  <si>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</si>
  <si>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</si>
  <si>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</si>
  <si>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</si>
  <si>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</si>
  <si>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</si>
  <si>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</si>
  <si>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</si>
  <si>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</si>
  <si>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</si>
  <si>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</si>
  <si>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</si>
  <si>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</si>
  <si>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</si>
  <si>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</si>
  <si>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</si>
  <si>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</si>
  <si>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</si>
  <si>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</si>
  <si>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</si>
  <si>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</si>
  <si>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</si>
  <si>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</si>
  <si>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</si>
  <si>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</si>
  <si>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</si>
  <si>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</si>
  <si>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</si>
  <si>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</si>
  <si>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</si>
  <si>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</si>
  <si>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</si>
  <si>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</si>
  <si>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</si>
  <si>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</si>
  <si>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</si>
  <si>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</si>
  <si>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</si>
  <si>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</si>
  <si>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</si>
  <si>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</si>
  <si>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</si>
  <si>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</si>
  <si>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</si>
  <si>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</si>
  <si>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</si>
  <si>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</si>
  <si>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</si>
  <si>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</si>
  <si>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</si>
  <si>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</si>
  <si>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</si>
  <si>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</si>
  <si>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</si>
  <si>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</si>
  <si>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</si>
  <si>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</si>
  <si>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</si>
  <si>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</si>
  <si>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</si>
  <si>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</si>
  <si>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</si>
  <si>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</si>
  <si>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</si>
  <si>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</si>
  <si>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</si>
  <si>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</si>
  <si>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</si>
  <si>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</si>
  <si>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</si>
  <si>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</si>
  <si>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</si>
  <si>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</si>
  <si>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</si>
  <si>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</si>
  <si>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</si>
  <si>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</si>
  <si>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</si>
  <si>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</si>
  <si>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</si>
  <si>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</si>
  <si>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</si>
  <si>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</si>
  <si>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</si>
  <si>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</si>
  <si>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</si>
  <si>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</si>
  <si>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</si>
  <si>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</si>
  <si>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</si>
  <si>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</si>
  <si>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</si>
  <si>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</si>
  <si>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</si>
  <si>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</si>
  <si>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</si>
  <si>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</si>
  <si>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</si>
  <si>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</si>
  <si>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</si>
  <si>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</si>
  <si>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</si>
  <si>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</si>
  <si>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</si>
  <si>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</si>
  <si>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</si>
  <si>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</si>
  <si>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</si>
  <si>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</si>
  <si>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</si>
  <si>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</si>
  <si>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</si>
  <si>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</si>
  <si>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</si>
  <si>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</si>
  <si>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</si>
  <si>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</si>
  <si>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</si>
  <si>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</si>
  <si>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</si>
  <si>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</si>
  <si>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</si>
  <si>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</si>
  <si>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</si>
  <si>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</si>
  <si>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</si>
  <si>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</si>
  <si>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</si>
  <si>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</si>
  <si>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</si>
  <si>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</si>
  <si>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</si>
  <si>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</si>
  <si>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</si>
  <si>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</si>
  <si>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</si>
  <si>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</si>
  <si>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</si>
  <si>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</si>
  <si>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</si>
  <si>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</si>
  <si>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</si>
  <si>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</si>
  <si>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</si>
  <si>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</si>
  <si>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</si>
  <si>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</si>
  <si>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</si>
  <si>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</si>
  <si>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</si>
  <si>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</si>
  <si>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</si>
  <si>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</si>
  <si>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</si>
  <si>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</si>
  <si>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</si>
  <si>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</si>
  <si>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</si>
  <si>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</si>
  <si>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</si>
  <si>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</si>
  <si>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</si>
  <si>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</si>
  <si>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</si>
  <si>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</si>
  <si>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</si>
  <si>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</si>
  <si>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</si>
  <si>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</si>
  <si>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</si>
  <si>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</si>
  <si>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</si>
  <si>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</si>
  <si>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</si>
  <si>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</si>
  <si>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</si>
  <si>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</si>
  <si>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</si>
  <si>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</si>
  <si>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</si>
  <si>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</si>
  <si>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</si>
  <si>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</si>
  <si>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</si>
  <si>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</si>
  <si>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</si>
  <si>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</si>
  <si>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</si>
  <si>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</si>
  <si>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</si>
  <si>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</si>
  <si>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</si>
  <si>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</si>
  <si>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</si>
  <si>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</si>
  <si>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</si>
  <si>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</si>
  <si>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</si>
  <si>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</si>
  <si>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</si>
  <si>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</si>
  <si>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</si>
  <si>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</si>
  <si>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</si>
  <si>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</si>
  <si>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</si>
  <si>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</si>
  <si>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</si>
  <si>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</si>
  <si>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</si>
  <si>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</si>
  <si>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</si>
  <si>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</si>
  <si>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</si>
  <si>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</si>
  <si>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</si>
  <si>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</si>
  <si>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</si>
  <si>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</si>
  <si>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</si>
  <si>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</si>
  <si>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</si>
  <si>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</si>
  <si>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</si>
  <si>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</si>
  <si>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</si>
  <si>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</si>
  <si>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</si>
  <si>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</si>
  <si>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</si>
  <si>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</si>
  <si>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</si>
  <si>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</si>
  <si>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</si>
  <si>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</si>
  <si>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</si>
  <si>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</si>
  <si>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</si>
  <si>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</si>
  <si>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</si>
  <si>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</si>
  <si>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</si>
  <si>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</si>
  <si>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</si>
  <si>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</si>
  <si>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</si>
  <si>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</si>
  <si>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</si>
  <si>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</si>
  <si>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</si>
  <si>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</si>
  <si>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</si>
  <si>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</si>
  <si>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</si>
  <si>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</si>
  <si>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</si>
  <si>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</si>
  <si>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</si>
  <si>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</si>
  <si>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</si>
  <si>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</si>
  <si>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</si>
  <si>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</si>
  <si>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</si>
  <si>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</si>
  <si>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</si>
  <si>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</si>
  <si>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</si>
  <si>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</si>
  <si>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</si>
  <si>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</si>
  <si>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</si>
  <si>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</si>
  <si>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</si>
  <si>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</si>
  <si>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</si>
  <si>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</si>
  <si>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</si>
  <si>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</si>
  <si>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</si>
  <si>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</si>
  <si>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</si>
  <si>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</si>
  <si>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</si>
  <si>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</si>
  <si>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</si>
  <si>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</si>
  <si>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</si>
  <si>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</si>
  <si>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</si>
  <si>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</si>
  <si>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</si>
  <si>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</si>
  <si>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</si>
  <si>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</si>
  <si>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</si>
  <si>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</si>
  <si>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</si>
  <si>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</si>
  <si>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</si>
  <si>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</si>
  <si>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</si>
  <si>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</si>
  <si>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</si>
  <si>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</si>
  <si>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</si>
  <si>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</si>
  <si>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</si>
  <si>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</si>
  <si>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</si>
  <si>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</si>
  <si>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</si>
  <si>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</si>
  <si>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</si>
  <si>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</si>
  <si>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</si>
  <si>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</si>
  <si>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</si>
  <si>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</si>
  <si>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</si>
  <si>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</si>
  <si>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</si>
  <si>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</si>
  <si>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</si>
  <si>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</si>
  <si>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</si>
  <si>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</si>
  <si>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</si>
  <si>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</si>
  <si>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</si>
  <si>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</si>
  <si>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</si>
  <si>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</si>
  <si>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</si>
  <si>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</si>
  <si>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</si>
  <si>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</si>
  <si>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</si>
  <si>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</si>
  <si>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</si>
  <si>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</si>
  <si>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</si>
  <si>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</si>
  <si>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</si>
  <si>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</si>
  <si>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</si>
  <si>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</si>
  <si>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</si>
  <si>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</si>
  <si>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</si>
  <si>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</si>
  <si>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</si>
  <si>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</si>
  <si>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</si>
  <si>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</si>
  <si>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</si>
  <si>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</si>
  <si>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</si>
  <si>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</si>
  <si>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</si>
  <si>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</si>
  <si>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</si>
  <si>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</si>
  <si>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</si>
  <si>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</si>
  <si>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</si>
  <si>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</si>
  <si>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</si>
  <si>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</si>
  <si>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</si>
  <si>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</si>
  <si>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</si>
  <si>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</si>
  <si>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</si>
  <si>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</si>
  <si>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</si>
  <si>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</si>
  <si>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</si>
  <si>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</si>
  <si>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</si>
  <si>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</si>
  <si>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</si>
  <si>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</si>
  <si>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</si>
  <si>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</si>
  <si>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</si>
  <si>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</si>
  <si>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</si>
  <si>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</si>
  <si>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</si>
  <si>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</si>
  <si>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</si>
  <si>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</si>
  <si>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</si>
  <si>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</si>
  <si>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</si>
  <si>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</si>
  <si>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</si>
  <si>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</si>
  <si>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</si>
  <si>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</si>
  <si>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</si>
  <si>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</si>
  <si>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</si>
  <si>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</si>
  <si>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</si>
  <si>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</si>
  <si>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</si>
  <si>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</si>
  <si>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</si>
  <si>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</si>
  <si>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</si>
  <si>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</si>
  <si>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</si>
  <si>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</si>
  <si>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</si>
  <si>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</si>
  <si>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</si>
  <si>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</si>
  <si>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</si>
  <si>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</si>
  <si>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</si>
  <si>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</si>
  <si>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</si>
  <si>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</si>
  <si>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</si>
  <si>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</si>
  <si>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</si>
  <si>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</si>
  <si>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</si>
  <si>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</si>
  <si>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</si>
  <si>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</si>
  <si>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</si>
  <si>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</si>
  <si>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</si>
  <si>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</si>
  <si>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</si>
  <si>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</si>
  <si>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</si>
  <si>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</si>
  <si>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</si>
  <si>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</si>
  <si>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</si>
  <si>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</si>
  <si>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</si>
  <si>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</si>
  <si>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</si>
  <si>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</si>
  <si>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</si>
  <si>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</si>
  <si>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</si>
  <si>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</si>
  <si>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</si>
  <si>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</si>
  <si>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</si>
  <si>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</si>
  <si>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</si>
  <si>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</si>
  <si>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</si>
  <si>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</si>
  <si>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</si>
  <si>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</si>
  <si>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</si>
  <si>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</si>
  <si>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</si>
  <si>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</si>
  <si>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</si>
  <si>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</si>
  <si>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</si>
  <si>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</si>
  <si>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</si>
  <si>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</si>
  <si>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</si>
  <si>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</si>
  <si>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</si>
  <si>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</si>
  <si>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</si>
  <si>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</si>
  <si>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</si>
  <si>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</si>
  <si>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</si>
  <si>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</si>
  <si>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</si>
  <si>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</si>
  <si>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</si>
  <si>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</si>
  <si>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</si>
  <si>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</si>
  <si>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</si>
  <si>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</si>
  <si>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</si>
  <si>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</si>
  <si>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</si>
  <si>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</si>
  <si>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</si>
  <si>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</si>
  <si>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</si>
  <si>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</si>
  <si>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</si>
  <si>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</si>
  <si>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</si>
  <si>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</si>
  <si>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</si>
  <si>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</si>
  <si>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</si>
  <si>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</si>
  <si>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</si>
  <si>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</si>
  <si>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</si>
  <si>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</si>
  <si>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</si>
  <si>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</si>
  <si>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</si>
  <si>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</si>
  <si>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</si>
  <si>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</si>
  <si>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</si>
  <si>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</si>
  <si>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</si>
  <si>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</si>
  <si>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</si>
  <si>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</si>
  <si>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</si>
  <si>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</si>
  <si>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</si>
  <si>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</si>
  <si>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</si>
  <si>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</si>
  <si>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</si>
  <si>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</si>
  <si>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</si>
  <si>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</si>
  <si>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</si>
  <si>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</si>
  <si>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</si>
  <si>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</si>
  <si>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</si>
  <si>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</si>
  <si>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</si>
  <si>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</si>
  <si>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</si>
  <si>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</si>
  <si>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</si>
  <si>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</si>
  <si>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</si>
  <si>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</si>
  <si>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</si>
  <si>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</si>
  <si>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</si>
  <si>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</si>
  <si>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</si>
  <si>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</si>
  <si>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</si>
  <si>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</si>
  <si>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</si>
  <si>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</si>
  <si>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</si>
  <si>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</si>
  <si>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</si>
  <si>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</si>
  <si>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</si>
  <si>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</si>
  <si>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</si>
  <si>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</si>
  <si>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</si>
  <si>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</si>
  <si>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</si>
  <si>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</si>
  <si>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</si>
  <si>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</si>
  <si>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</si>
  <si>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</si>
  <si>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</si>
  <si>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</si>
  <si>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</si>
  <si>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</si>
  <si>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</si>
  <si>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</si>
  <si>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</si>
  <si>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</si>
  <si>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</si>
  <si>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</si>
  <si>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</si>
  <si>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</si>
  <si>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</si>
  <si>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</si>
  <si>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</si>
  <si>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</si>
  <si>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</si>
  <si>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</si>
  <si>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</si>
  <si>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</si>
  <si>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</si>
  <si>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</si>
  <si>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</si>
  <si>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</si>
  <si>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</si>
  <si>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</si>
  <si>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</si>
  <si>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</si>
  <si>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</si>
  <si>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</si>
  <si>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</si>
  <si>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</si>
  <si>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</si>
  <si>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</si>
  <si>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</si>
  <si>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</si>
  <si>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</si>
  <si>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</si>
  <si>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</si>
  <si>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</si>
  <si>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</si>
  <si>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</si>
  <si>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</si>
  <si>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</si>
  <si>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</si>
  <si>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</si>
  <si>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</si>
  <si>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</si>
  <si>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</si>
  <si>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</si>
  <si>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</si>
  <si>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</si>
  <si>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</si>
  <si>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</si>
  <si>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</si>
  <si>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</si>
  <si>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</si>
  <si>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</si>
  <si>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</si>
  <si>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</si>
  <si>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</si>
  <si>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</si>
  <si>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</si>
  <si>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</si>
  <si>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</si>
  <si>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</si>
  <si>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</si>
  <si>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</si>
  <si>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</si>
  <si>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</si>
  <si>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</si>
  <si>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</si>
  <si>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</si>
  <si>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</si>
  <si>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</si>
  <si>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</si>
  <si>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</si>
  <si>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</si>
  <si>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</si>
  <si>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</si>
  <si>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</si>
  <si>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</si>
  <si>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</si>
  <si>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</si>
  <si>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</si>
  <si>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</si>
  <si>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</si>
  <si>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</si>
  <si>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</si>
  <si>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</si>
  <si>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</si>
  <si>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</si>
  <si>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</si>
  <si>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</si>
  <si>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</si>
  <si>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</si>
  <si>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</si>
  <si>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</si>
  <si>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</si>
  <si>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</si>
  <si>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</si>
  <si>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</si>
  <si>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</si>
  <si>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</si>
  <si>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</si>
  <si>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</si>
  <si>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</si>
  <si>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</si>
  <si>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</si>
  <si>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</si>
  <si>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</si>
  <si>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</si>
  <si>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</si>
  <si>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</si>
  <si>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</si>
  <si>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</si>
  <si>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</si>
  <si>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</si>
  <si>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</si>
  <si>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</si>
  <si>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</si>
  <si>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</si>
  <si>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</si>
  <si>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</si>
  <si>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</si>
  <si>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</si>
  <si>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</si>
  <si>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</si>
  <si>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</si>
  <si>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</si>
  <si>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</si>
  <si>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</si>
  <si>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</si>
  <si>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</si>
  <si>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</si>
  <si>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</si>
  <si>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</si>
  <si>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</si>
  <si>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</si>
  <si>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</si>
  <si>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</si>
  <si>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</si>
  <si>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</si>
  <si>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</si>
  <si>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</si>
  <si>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</si>
  <si>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</si>
  <si>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</si>
  <si>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</si>
  <si>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</si>
  <si>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</si>
  <si>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</si>
  <si>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</si>
  <si>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</si>
  <si>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</si>
  <si>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</si>
  <si>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</si>
  <si>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</si>
  <si>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</si>
  <si>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</si>
  <si>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</si>
  <si>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</si>
  <si>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</si>
  <si>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</si>
  <si>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</si>
  <si>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</si>
  <si>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</si>
  <si>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</si>
  <si>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</si>
  <si>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</si>
  <si>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</si>
  <si>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</si>
  <si>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</si>
  <si>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</si>
  <si>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</si>
  <si>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</si>
  <si>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</si>
  <si>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</si>
  <si>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</si>
  <si>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</si>
  <si>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</si>
  <si>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</si>
  <si>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</si>
  <si>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</si>
  <si>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</si>
  <si>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</si>
  <si>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</si>
  <si>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</si>
  <si>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</si>
  <si>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</si>
  <si>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</si>
  <si>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</si>
  <si>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</si>
  <si>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</si>
  <si>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</si>
  <si>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</si>
  <si>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</si>
  <si>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</si>
  <si>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</si>
  <si>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</si>
  <si>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</si>
  <si>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</si>
  <si>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</si>
  <si>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</si>
  <si>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</si>
  <si>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</si>
  <si>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</si>
  <si>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</si>
  <si>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</si>
  <si>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</si>
  <si>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</si>
  <si>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</si>
  <si>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</si>
  <si>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</si>
  <si>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</si>
  <si>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</si>
  <si>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</si>
  <si>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</si>
  <si>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</si>
  <si>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</si>
  <si>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</si>
  <si>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</si>
  <si>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</si>
  <si>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</si>
  <si>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</si>
  <si>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</si>
  <si>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</si>
  <si>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</si>
  <si>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</si>
  <si>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</si>
  <si>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</si>
  <si>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</si>
  <si>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</si>
  <si>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</si>
  <si>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</si>
  <si>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</si>
  <si>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</si>
  <si>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</si>
  <si>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</si>
  <si>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</si>
  <si>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</si>
  <si>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</si>
  <si>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</si>
  <si>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</si>
  <si>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</si>
  <si>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</si>
  <si>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</si>
  <si>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</si>
  <si>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</si>
  <si>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</si>
  <si>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</si>
  <si>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</si>
  <si>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</si>
  <si>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</si>
  <si>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</si>
  <si>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</si>
  <si>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</si>
  <si>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</si>
  <si>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</si>
  <si>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</si>
  <si>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</si>
  <si>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</si>
  <si>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</si>
  <si>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</si>
  <si>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</si>
  <si>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</si>
  <si>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</si>
  <si>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</si>
  <si>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</si>
  <si>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</si>
  <si>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</si>
  <si>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</si>
  <si>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</si>
  <si>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</si>
  <si>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</si>
  <si>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</si>
  <si>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</si>
  <si>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</si>
  <si>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</si>
  <si>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</si>
  <si>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</si>
  <si>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</si>
  <si>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</si>
  <si>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</si>
  <si>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</si>
  <si>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</si>
  <si>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</si>
  <si>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</si>
  <si>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</si>
  <si>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</si>
  <si>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</si>
  <si>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</si>
  <si>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</si>
  <si>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</si>
  <si>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</si>
  <si>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</si>
  <si>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</si>
  <si>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</si>
  <si>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</si>
  <si>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</si>
  <si>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</si>
  <si>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</si>
  <si>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</si>
  <si>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</si>
  <si>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</si>
  <si>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</si>
  <si>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</si>
  <si>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</si>
  <si>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</si>
  <si>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</si>
  <si>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</si>
  <si>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</si>
  <si>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</si>
  <si>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</si>
  <si>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</si>
  <si>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</si>
  <si>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</si>
  <si>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</si>
  <si>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</si>
  <si>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</si>
  <si>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</si>
  <si>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</si>
  <si>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</si>
  <si>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</si>
  <si>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</si>
  <si>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</si>
  <si>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</si>
  <si>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</si>
  <si>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</si>
  <si>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</si>
  <si>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</si>
  <si>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</si>
  <si>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</si>
  <si>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</si>
  <si>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</si>
  <si>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</si>
  <si>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</si>
  <si>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</si>
  <si>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</si>
  <si>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</si>
  <si>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</si>
  <si>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</si>
  <si>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</si>
  <si>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</si>
  <si>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</si>
  <si>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</si>
  <si>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</si>
  <si>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</si>
  <si>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</si>
  <si>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</si>
  <si>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</si>
  <si>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</si>
  <si>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</si>
  <si>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</si>
  <si>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</si>
  <si>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</si>
  <si>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</si>
  <si>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</si>
  <si>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</si>
  <si>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</si>
  <si>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</si>
  <si>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</si>
  <si>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</si>
  <si>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</si>
  <si>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</si>
  <si>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</si>
  <si>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</si>
  <si>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</si>
  <si>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</si>
  <si>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</si>
  <si>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</si>
  <si>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</si>
  <si>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</si>
  <si>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</si>
  <si>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</si>
  <si>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</si>
  <si>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</si>
  <si>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</si>
  <si>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</si>
  <si>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</si>
  <si>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</si>
  <si>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</si>
  <si>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</si>
  <si>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</si>
  <si>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</si>
  <si>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</si>
  <si>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</si>
  <si>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</si>
  <si>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</si>
  <si>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</si>
  <si>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</si>
  <si>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</si>
  <si>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</si>
  <si>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</si>
  <si>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</si>
  <si>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</si>
  <si>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</si>
  <si>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</si>
  <si>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</si>
  <si>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</si>
  <si>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</si>
  <si>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</si>
  <si>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</si>
  <si>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</si>
  <si>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</si>
  <si>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</si>
  <si>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</si>
  <si>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</si>
  <si>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</si>
  <si>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</si>
  <si>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</si>
  <si>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</si>
  <si>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</si>
  <si>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</si>
  <si>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</si>
  <si>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</si>
  <si>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</si>
  <si>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</si>
  <si>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</si>
  <si>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</si>
  <si>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</si>
  <si>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</si>
  <si>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</si>
  <si>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</si>
  <si>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</si>
  <si>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</si>
  <si>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</si>
  <si>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</si>
  <si>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</si>
  <si>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</si>
  <si>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</si>
  <si>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</si>
  <si>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</si>
  <si>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</si>
  <si>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</si>
  <si>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</si>
  <si>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</si>
  <si>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</si>
  <si>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</si>
  <si>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</si>
  <si>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</si>
  <si>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</si>
  <si>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</si>
  <si>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</si>
  <si>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</si>
  <si>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</si>
  <si>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</si>
  <si>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</si>
  <si>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</si>
  <si>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</si>
  <si>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</si>
  <si>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</si>
  <si>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</si>
  <si>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</si>
  <si>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</si>
  <si>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</si>
  <si>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</si>
  <si>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</si>
  <si>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</si>
  <si>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</si>
  <si>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</si>
  <si>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</si>
  <si>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</si>
  <si>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</si>
  <si>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</si>
  <si>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</si>
  <si>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</si>
  <si>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</si>
  <si>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</si>
  <si>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</si>
  <si>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</si>
  <si>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</si>
  <si>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</si>
  <si>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</si>
  <si>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</si>
  <si>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</si>
  <si>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</si>
  <si>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</si>
  <si>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</si>
  <si>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</si>
  <si>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</si>
  <si>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</si>
  <si>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</si>
  <si>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</si>
  <si>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</si>
  <si>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</si>
  <si>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</si>
  <si>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</si>
  <si>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</si>
  <si>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</si>
  <si>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</si>
  <si>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</si>
  <si>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</si>
  <si>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</si>
  <si>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</si>
  <si>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</si>
  <si>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</si>
  <si>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</si>
  <si>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</si>
  <si>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</si>
  <si>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</si>
  <si>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</si>
  <si>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</si>
  <si>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</si>
  <si>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</si>
  <si>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</si>
  <si>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</si>
  <si>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</si>
  <si>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</si>
  <si>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</si>
  <si>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</si>
  <si>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</si>
  <si>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</si>
  <si>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</si>
  <si>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</si>
  <si>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</si>
  <si>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</si>
  <si>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</si>
  <si>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</si>
  <si>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</si>
  <si>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</si>
  <si>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</si>
  <si>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</si>
  <si>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</si>
  <si>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</si>
  <si>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</si>
  <si>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</si>
  <si>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</si>
  <si>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</si>
  <si>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</si>
  <si>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</si>
  <si>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</si>
  <si>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</si>
  <si>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</si>
  <si>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</si>
  <si>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</si>
  <si>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</si>
  <si>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</si>
  <si>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</si>
  <si>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</si>
  <si>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</si>
  <si>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</si>
  <si>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</si>
  <si>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</si>
  <si>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</si>
  <si>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</si>
  <si>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</si>
  <si>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</si>
  <si>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</si>
  <si>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</si>
  <si>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</si>
  <si>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</si>
  <si>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</si>
  <si>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</si>
  <si>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</si>
  <si>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</si>
  <si>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</si>
  <si>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</si>
  <si>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</si>
  <si>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</si>
  <si>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</si>
  <si>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</si>
  <si>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</si>
  <si>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</si>
  <si>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</si>
  <si>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</si>
  <si>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</si>
  <si>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</si>
  <si>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</si>
  <si>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</si>
  <si>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</si>
  <si>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</si>
  <si>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</si>
  <si>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</si>
  <si>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</si>
  <si>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</si>
  <si>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</si>
  <si>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</si>
  <si>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</si>
  <si>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</si>
  <si>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</si>
  <si>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</si>
  <si>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</si>
  <si>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</si>
  <si>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</si>
  <si>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</si>
  <si>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</si>
  <si>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</si>
  <si>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</si>
  <si>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</si>
  <si>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</si>
  <si>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</si>
  <si>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</si>
  <si>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</si>
  <si>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</si>
  <si>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</si>
  <si>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</si>
  <si>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</si>
  <si>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</si>
  <si>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</si>
  <si>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</si>
  <si>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</si>
  <si>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</si>
  <si>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</si>
  <si>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</si>
  <si>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</si>
  <si>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</si>
  <si>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</si>
  <si>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</si>
  <si>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</si>
  <si>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</si>
  <si>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</si>
  <si>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</si>
  <si>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</si>
  <si>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</si>
  <si>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</si>
  <si>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</si>
  <si>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</si>
  <si>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</si>
  <si>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</si>
  <si>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</si>
  <si>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</si>
  <si>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</si>
  <si>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</si>
  <si>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</si>
  <si>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</si>
  <si>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</si>
  <si>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</si>
  <si>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</si>
  <si>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</si>
  <si>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</si>
  <si>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</si>
  <si>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</si>
  <si>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</si>
  <si>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</si>
  <si>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</si>
  <si>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</si>
  <si>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</si>
  <si>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</si>
  <si>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</si>
  <si>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</si>
  <si>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</si>
  <si>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</si>
  <si>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</si>
  <si>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</si>
  <si>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</si>
  <si>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</si>
  <si>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</si>
  <si>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</si>
  <si>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</si>
  <si>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</si>
  <si>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</si>
  <si>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</si>
  <si>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</si>
  <si>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</si>
  <si>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</si>
  <si>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</si>
  <si>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</si>
  <si>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</si>
  <si>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</si>
  <si>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</si>
  <si>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</si>
  <si>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</si>
  <si>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</si>
  <si>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</si>
  <si>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</si>
  <si>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</si>
  <si>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</si>
  <si>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</si>
  <si>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</si>
  <si>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</si>
  <si>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</si>
  <si>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</si>
  <si>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</si>
  <si>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</si>
  <si>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</si>
  <si>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</si>
  <si>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</si>
  <si>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</si>
  <si>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</si>
  <si>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</si>
  <si>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</si>
  <si>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</si>
  <si>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</si>
  <si>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</si>
  <si>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</si>
  <si>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</si>
  <si>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</si>
  <si>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</si>
  <si>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</si>
  <si>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</si>
  <si>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</si>
  <si>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</si>
  <si>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</si>
  <si>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</si>
  <si>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</si>
  <si>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</si>
  <si>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</si>
  <si>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</si>
  <si>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</si>
  <si>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</si>
  <si>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</si>
  <si>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</si>
  <si>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</si>
  <si>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</si>
  <si>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</si>
  <si>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</si>
  <si>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</si>
  <si>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</si>
  <si>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</si>
  <si>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</si>
  <si>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</si>
  <si>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</si>
  <si>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</si>
  <si>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</si>
  <si>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</si>
  <si>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</si>
  <si>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</si>
  <si>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</si>
  <si>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</si>
  <si>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</si>
  <si>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</si>
  <si>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</si>
  <si>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</si>
  <si>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</si>
  <si>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</si>
  <si>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</si>
  <si>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</si>
  <si>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</si>
  <si>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</si>
  <si>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</si>
  <si>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</si>
  <si>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</si>
  <si>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</si>
  <si>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</si>
  <si>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</si>
  <si>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</si>
  <si>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</si>
  <si>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</si>
  <si>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</si>
  <si>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</si>
  <si>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</si>
  <si>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</si>
  <si>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</si>
  <si>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</si>
  <si>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</si>
  <si>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</si>
  <si>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</si>
  <si>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</si>
  <si>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</si>
  <si>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</si>
  <si>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</si>
  <si>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</si>
  <si>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</si>
  <si>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</si>
  <si>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</si>
  <si>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</si>
  <si>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</si>
  <si>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</si>
  <si>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</si>
  <si>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</si>
  <si>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</si>
  <si>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</si>
  <si>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</si>
  <si>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</si>
  <si>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</si>
  <si>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</si>
  <si>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</si>
  <si>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</si>
  <si>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</si>
  <si>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</si>
  <si>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</si>
  <si>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</si>
  <si>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</si>
  <si>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</si>
  <si>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</si>
  <si>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</si>
  <si>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</si>
  <si>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</si>
  <si>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</si>
  <si>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</si>
  <si>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</si>
  <si>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</si>
  <si>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</si>
  <si>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</si>
  <si>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</si>
  <si>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</si>
  <si>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</si>
  <si>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</si>
  <si>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</si>
  <si>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</si>
  <si>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</si>
  <si>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</si>
  <si>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</si>
  <si>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</si>
  <si>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</si>
  <si>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</si>
  <si>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</si>
  <si>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</si>
  <si>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</si>
  <si>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</si>
  <si>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</si>
  <si>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</si>
  <si>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</si>
  <si>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</si>
  <si>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</si>
  <si>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</si>
  <si>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</si>
  <si>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</si>
  <si>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</si>
  <si>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</si>
  <si>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</si>
  <si>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</si>
  <si>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</si>
  <si>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</si>
  <si>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</si>
  <si>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</si>
  <si>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</si>
  <si>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</si>
  <si>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</si>
  <si>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</si>
  <si>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</si>
  <si>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</si>
  <si>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</si>
  <si>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</si>
  <si>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</si>
  <si>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</si>
  <si>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</si>
  <si>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</si>
  <si>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</si>
  <si>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</si>
  <si>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</si>
  <si>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</si>
  <si>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</si>
  <si>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</si>
  <si>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</si>
  <si>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</si>
  <si>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</si>
  <si>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</si>
  <si>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</si>
  <si>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</si>
  <si>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</si>
  <si>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</si>
  <si>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</si>
  <si>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</si>
  <si>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</si>
  <si>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</si>
  <si>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</si>
  <si>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</si>
  <si>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</si>
  <si>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</si>
  <si>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</si>
  <si>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</si>
  <si>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</si>
  <si>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</si>
  <si>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</si>
  <si>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</si>
  <si>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</si>
  <si>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</si>
  <si>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</si>
  <si>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</si>
  <si>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</si>
  <si>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</si>
  <si>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</si>
  <si>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</si>
  <si>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</si>
  <si>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</si>
  <si>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</si>
  <si>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</si>
  <si>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</si>
  <si>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</si>
  <si>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</si>
  <si>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</si>
  <si>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</si>
  <si>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</si>
  <si>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</si>
  <si>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</si>
  <si>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</si>
  <si>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</si>
  <si>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</si>
  <si>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</si>
  <si>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</si>
  <si>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</si>
  <si>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</si>
  <si>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</si>
  <si>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</si>
  <si>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</si>
  <si>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</si>
  <si>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</si>
  <si>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</si>
  <si>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</si>
  <si>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</si>
  <si>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</si>
  <si>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</si>
  <si>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</si>
  <si>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</si>
  <si>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</si>
  <si>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</si>
  <si>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</si>
  <si>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</si>
  <si>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</si>
  <si>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</si>
  <si>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</si>
  <si>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</si>
  <si>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</si>
  <si>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</si>
  <si>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</si>
  <si>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</si>
  <si>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</si>
  <si>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</si>
  <si>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</si>
  <si>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</si>
  <si>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</si>
  <si>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</si>
  <si>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</si>
  <si>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</si>
  <si>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</si>
  <si>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</si>
  <si>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</si>
  <si>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</si>
  <si>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</si>
  <si>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</si>
  <si>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</si>
  <si>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</si>
  <si>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</si>
  <si>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</si>
  <si>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</si>
  <si>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</si>
  <si>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</si>
  <si>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</si>
  <si>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</si>
  <si>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</si>
  <si>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</si>
  <si>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</si>
  <si>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</si>
  <si>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</si>
  <si>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</si>
  <si>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</si>
  <si>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</si>
  <si>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</si>
  <si>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</si>
  <si>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</si>
  <si>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</si>
  <si>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</si>
  <si>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</si>
  <si>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</si>
  <si>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</si>
  <si>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</si>
  <si>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</si>
  <si>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</si>
  <si>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</si>
  <si>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</si>
  <si>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</si>
  <si>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</si>
  <si>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</si>
  <si>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</si>
  <si>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</si>
  <si>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</si>
  <si>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</si>
  <si>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</si>
  <si>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</si>
  <si>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</si>
  <si>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</si>
  <si>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</si>
  <si>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</si>
  <si>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</si>
  <si>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</si>
  <si>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</si>
  <si>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</si>
  <si>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</si>
  <si>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</si>
  <si>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</si>
  <si>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</si>
  <si>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</si>
  <si>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</si>
  <si>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</si>
  <si>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</si>
  <si>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</si>
  <si>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</si>
  <si>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</si>
  <si>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</si>
  <si>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</si>
  <si>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</si>
  <si>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</si>
  <si>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</si>
  <si>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</si>
  <si>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</si>
  <si>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</si>
  <si>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</si>
  <si>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</si>
  <si>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</si>
  <si>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</si>
  <si>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</si>
  <si>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</si>
  <si>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</si>
  <si>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</si>
  <si>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</si>
  <si>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</si>
  <si>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</si>
  <si>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</si>
  <si>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</si>
  <si>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</si>
  <si>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</si>
  <si>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</si>
  <si>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</si>
  <si>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</si>
  <si>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</si>
  <si>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</si>
  <si>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</si>
  <si>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</si>
  <si>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</si>
  <si>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</si>
  <si>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</si>
  <si>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</si>
  <si>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</si>
  <si>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</si>
  <si>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</si>
  <si>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</si>
  <si>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</si>
  <si>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</si>
  <si>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</si>
  <si>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</si>
  <si>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</si>
  <si>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</si>
  <si>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</si>
  <si>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</si>
  <si>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</si>
  <si>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</si>
  <si>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</si>
  <si>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</si>
  <si>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</si>
  <si>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</si>
  <si>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</si>
  <si>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</si>
  <si>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</si>
  <si>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</si>
  <si>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</si>
  <si>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</si>
  <si>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</si>
  <si>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</si>
  <si>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</si>
  <si>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</si>
  <si>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</si>
  <si>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</si>
  <si>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</si>
  <si>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</si>
  <si>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</si>
  <si>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</si>
  <si>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</si>
  <si>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</si>
  <si>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</si>
  <si>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</si>
  <si>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</si>
  <si>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</si>
  <si>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</si>
  <si>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</si>
  <si>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</si>
  <si>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</si>
  <si>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</si>
  <si>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</si>
  <si>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</si>
  <si>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</si>
  <si>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</si>
  <si>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</si>
  <si>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</si>
  <si>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</si>
  <si>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</si>
  <si>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</si>
  <si>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</si>
  <si>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</si>
  <si>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</si>
  <si>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</si>
  <si>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</si>
  <si>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</si>
  <si>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</si>
  <si>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</si>
  <si>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</si>
  <si>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</si>
  <si>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</si>
  <si>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</si>
  <si>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</si>
  <si>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</si>
  <si>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</si>
  <si>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</si>
  <si>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</si>
  <si>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</si>
  <si>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</si>
  <si>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</si>
  <si>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</si>
  <si>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</si>
  <si>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</si>
  <si>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</si>
  <si>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</si>
  <si>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</si>
  <si>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</si>
  <si>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</si>
  <si>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</si>
  <si>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</si>
  <si>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</si>
  <si>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</si>
  <si>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</si>
  <si>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</si>
  <si>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</si>
  <si>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</si>
  <si>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</si>
  <si>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</si>
  <si>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</si>
  <si>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</si>
  <si>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</si>
  <si>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</si>
  <si>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</si>
  <si>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</si>
  <si>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</si>
  <si>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</si>
  <si>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</si>
  <si>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</si>
  <si>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</si>
  <si>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</si>
  <si>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</si>
  <si>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</si>
  <si>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</si>
  <si>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</si>
  <si>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</si>
  <si>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</si>
  <si>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</si>
  <si>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</si>
  <si>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</si>
  <si>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</si>
  <si>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</si>
  <si>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</si>
  <si>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</si>
  <si>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</si>
  <si>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</si>
  <si>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</si>
  <si>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</si>
  <si>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</si>
  <si>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</si>
  <si>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</si>
  <si>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</si>
  <si>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</si>
  <si>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</si>
  <si>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</si>
  <si>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</si>
  <si>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</si>
  <si>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</si>
  <si>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</si>
  <si>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</si>
  <si>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</si>
  <si>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</si>
  <si>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</si>
  <si>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</si>
  <si>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</si>
  <si>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</si>
  <si>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</si>
  <si>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</si>
  <si>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</si>
  <si>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</si>
  <si>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</si>
  <si>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</si>
  <si>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</si>
  <si>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</si>
  <si>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</si>
  <si>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</si>
  <si>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</si>
  <si>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</si>
  <si>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</si>
  <si>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</si>
  <si>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</si>
  <si>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</si>
  <si>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</si>
  <si>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</si>
  <si>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</si>
  <si>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</si>
  <si>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</si>
  <si>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</si>
  <si>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</si>
  <si>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</si>
  <si>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</si>
  <si>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</si>
  <si>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</si>
  <si>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</si>
  <si>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</si>
  <si>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</si>
  <si>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</si>
  <si>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</si>
  <si>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</si>
  <si>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</si>
  <si>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</si>
  <si>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</si>
  <si>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</si>
  <si>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</si>
  <si>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</si>
  <si>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</si>
  <si>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</si>
  <si>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</si>
  <si>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</si>
  <si>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</si>
  <si>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</si>
  <si>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</si>
  <si>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</si>
  <si>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</si>
  <si>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</si>
  <si>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</si>
  <si>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</si>
  <si>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</si>
  <si>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</si>
  <si>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</si>
  <si>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</si>
  <si>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</si>
  <si>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</si>
  <si>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</si>
  <si>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</si>
  <si>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</si>
  <si>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</si>
  <si>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</si>
  <si>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</si>
  <si>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</si>
  <si>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</si>
  <si>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</si>
  <si>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</si>
  <si>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</si>
  <si>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</si>
  <si>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</si>
  <si>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</si>
  <si>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</si>
  <si>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</si>
  <si>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</si>
  <si>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</si>
  <si>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</si>
  <si>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</si>
  <si>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</si>
  <si>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</si>
  <si>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</si>
  <si>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</si>
  <si>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</si>
  <si>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</si>
  <si>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</si>
  <si>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</si>
  <si>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</si>
  <si>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</si>
  <si>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</si>
  <si>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</si>
  <si>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</si>
  <si>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</si>
  <si>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</si>
  <si>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</si>
  <si>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</si>
  <si>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</si>
  <si>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</si>
  <si>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</si>
  <si>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</si>
  <si>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</si>
  <si>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</si>
  <si>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</si>
  <si>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</si>
  <si>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</si>
  <si>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</si>
  <si>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</si>
  <si>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</si>
  <si>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</si>
  <si>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</si>
  <si>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</si>
  <si>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</si>
  <si>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</si>
  <si>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</si>
  <si>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</si>
  <si>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</si>
  <si>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</si>
  <si>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</si>
  <si>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</si>
  <si>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</si>
  <si>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</si>
  <si>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</si>
  <si>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</si>
  <si>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</si>
  <si>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</si>
  <si>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</si>
  <si>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</si>
  <si>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</si>
  <si>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</si>
  <si>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</si>
  <si>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</si>
  <si>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</si>
  <si>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</si>
  <si>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</si>
  <si>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</si>
  <si>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</si>
  <si>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</si>
  <si>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</si>
  <si>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</si>
  <si>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</si>
  <si>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</si>
  <si>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</si>
  <si>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</si>
  <si>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</si>
  <si>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</si>
  <si>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</si>
  <si>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</si>
  <si>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</si>
  <si>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</si>
  <si>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</si>
  <si>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</si>
  <si>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</si>
  <si>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</si>
  <si>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</si>
  <si>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</si>
  <si>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</si>
  <si>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</si>
  <si>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</si>
  <si>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</si>
  <si>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</si>
  <si>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</si>
  <si>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</si>
  <si>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</si>
  <si>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</si>
  <si>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</si>
  <si>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</si>
  <si>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</si>
  <si>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</si>
  <si>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</si>
  <si>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</si>
  <si>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</si>
  <si>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</si>
  <si>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</si>
  <si>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</si>
  <si>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</si>
  <si>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</si>
  <si>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</si>
  <si>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</si>
  <si>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</si>
  <si>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</si>
  <si>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</si>
  <si>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</si>
  <si>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</si>
  <si>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</si>
  <si>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</si>
  <si>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</si>
  <si>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</si>
  <si>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</si>
  <si>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</si>
  <si>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</si>
  <si>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</si>
  <si>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</si>
  <si>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</si>
  <si>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</si>
  <si>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</si>
  <si>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</si>
  <si>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</si>
  <si>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</si>
  <si>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</si>
  <si>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</si>
  <si>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</si>
  <si>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</si>
  <si>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</si>
  <si>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</si>
  <si>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</si>
  <si>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</si>
  <si>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</si>
  <si>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</si>
  <si>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</si>
  <si>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</si>
  <si>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</si>
  <si>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</si>
  <si>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</si>
  <si>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</si>
  <si>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</si>
  <si>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</si>
  <si>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</si>
  <si>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</si>
  <si>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</si>
  <si>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</si>
  <si>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</si>
  <si>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</si>
  <si>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</si>
  <si>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</si>
  <si>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</si>
  <si>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</si>
  <si>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</si>
  <si>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</si>
  <si>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</si>
  <si>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</si>
  <si>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</si>
  <si>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</si>
  <si>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</si>
  <si>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</si>
  <si>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</si>
  <si>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</si>
  <si>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</si>
  <si>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</si>
  <si>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</si>
  <si>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</si>
  <si>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</si>
  <si>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</si>
  <si>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</si>
  <si>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</si>
  <si>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</si>
  <si>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</si>
  <si>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</si>
  <si>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</si>
  <si>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</si>
  <si>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</si>
  <si>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</si>
  <si>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</si>
  <si>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</si>
  <si>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</si>
  <si>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</si>
  <si>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</si>
  <si>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</si>
  <si>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</si>
  <si>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</si>
  <si>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</si>
  <si>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</si>
  <si>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</si>
  <si>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</si>
  <si>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</si>
  <si>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</si>
  <si>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</si>
  <si>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</si>
  <si>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</si>
  <si>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</si>
  <si>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</si>
  <si>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</si>
  <si>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</si>
  <si>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</si>
  <si>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</si>
  <si>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</si>
  <si>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</si>
  <si>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</si>
  <si>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</si>
  <si>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</si>
  <si>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</si>
  <si>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</si>
  <si>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</si>
  <si>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</si>
  <si>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</si>
  <si>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</si>
  <si>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</si>
  <si>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</si>
  <si>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</si>
  <si>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</si>
  <si>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</si>
  <si>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</si>
  <si>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</si>
  <si>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</si>
  <si>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</si>
  <si>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</si>
  <si>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</si>
  <si>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</si>
  <si>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</si>
  <si>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</si>
  <si>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</si>
  <si>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</si>
  <si>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</si>
  <si>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</si>
  <si>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</si>
  <si>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</si>
  <si>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</si>
  <si>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</si>
  <si>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</si>
  <si>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</si>
  <si>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</si>
  <si>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</si>
  <si>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</si>
  <si>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</si>
  <si>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</si>
  <si>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</si>
  <si>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</si>
  <si>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</si>
  <si>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</si>
  <si>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</si>
  <si>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</si>
  <si>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</si>
  <si>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</si>
  <si>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</si>
  <si>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</si>
  <si>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</si>
  <si>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</si>
  <si>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</si>
  <si>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</si>
  <si>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</si>
  <si>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</si>
  <si>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</si>
  <si>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</si>
  <si>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</si>
  <si>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</si>
  <si>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</si>
  <si>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</si>
  <si>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</si>
  <si>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</si>
  <si>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</si>
  <si>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</si>
  <si>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</si>
  <si>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</si>
  <si>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</si>
  <si>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</si>
  <si>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</si>
  <si>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</si>
  <si>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</si>
  <si>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</si>
  <si>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</si>
  <si>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</si>
  <si>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</si>
  <si>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</si>
  <si>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</si>
  <si>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</si>
  <si>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</si>
  <si>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</si>
  <si>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</si>
  <si>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</si>
  <si>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</si>
  <si>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</si>
  <si>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</si>
  <si>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</si>
  <si>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</si>
  <si>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</si>
  <si>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</si>
  <si>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</si>
  <si>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</si>
  <si>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</si>
  <si>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</si>
  <si>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</si>
  <si>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</si>
  <si>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</si>
  <si>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</si>
  <si>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</si>
  <si>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</si>
  <si>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</si>
  <si>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</si>
  <si>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</si>
  <si>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</si>
  <si>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</si>
  <si>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</si>
  <si>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</si>
  <si>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</si>
  <si>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</si>
  <si>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</si>
  <si>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</si>
  <si>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</si>
  <si>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</si>
  <si>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</si>
  <si>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</si>
  <si>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</si>
  <si>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</si>
  <si>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</si>
  <si>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</si>
  <si>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</si>
  <si>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</si>
  <si>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</si>
  <si>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</si>
  <si>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</si>
  <si>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</si>
  <si>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</si>
  <si>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</si>
  <si>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</si>
  <si>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</si>
  <si>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</si>
  <si>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</si>
  <si>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</si>
  <si>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</si>
  <si>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</si>
  <si>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</si>
  <si>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</si>
  <si>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</si>
  <si>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</si>
  <si>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</si>
  <si>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</si>
  <si>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</si>
  <si>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</si>
  <si>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</si>
  <si>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</si>
  <si>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</si>
  <si>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</si>
  <si>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</si>
  <si>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</si>
  <si>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</si>
  <si>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</si>
  <si>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</si>
  <si>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</si>
  <si>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</si>
  <si>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</si>
  <si>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</si>
  <si>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</si>
  <si>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</si>
  <si>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</si>
  <si>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</si>
  <si>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</si>
  <si>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</si>
  <si>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</si>
  <si>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</si>
  <si>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</si>
  <si>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</si>
  <si>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</si>
  <si>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</si>
  <si>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</si>
  <si>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</si>
  <si>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</si>
  <si>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</si>
  <si>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</si>
  <si>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</si>
  <si>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</si>
  <si>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</si>
  <si>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</si>
  <si>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</si>
  <si>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</si>
  <si>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</si>
  <si>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</si>
  <si>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</si>
  <si>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</si>
  <si>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</si>
  <si>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</si>
  <si>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</si>
  <si>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</si>
  <si>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</si>
  <si>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</si>
  <si>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</si>
  <si>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</si>
  <si>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</si>
  <si>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</si>
  <si>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</si>
  <si>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</si>
  <si>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</si>
  <si>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</si>
  <si>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</si>
  <si>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</si>
  <si>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</si>
  <si>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</si>
  <si>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</si>
  <si>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</si>
  <si>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</si>
  <si>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</si>
  <si>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</si>
  <si>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</si>
  <si>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</si>
  <si>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</si>
  <si>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</si>
  <si>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</si>
  <si>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</si>
  <si>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</si>
  <si>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</si>
  <si>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</si>
  <si>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</si>
  <si>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</si>
  <si>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</si>
  <si>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</si>
  <si>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</si>
  <si>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</si>
  <si>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</si>
  <si>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</si>
  <si>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</si>
  <si>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</si>
  <si>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</si>
  <si>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</si>
  <si>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</si>
  <si>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</si>
  <si>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</si>
  <si>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</si>
  <si>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</si>
  <si>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</si>
  <si>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</si>
  <si>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</si>
  <si>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</si>
  <si>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</si>
  <si>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</si>
  <si>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</si>
  <si>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</si>
  <si>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</si>
  <si>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</si>
  <si>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</si>
  <si>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</si>
  <si>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</si>
  <si>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</si>
  <si>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</si>
  <si>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</si>
  <si>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</si>
  <si>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</si>
  <si>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</si>
  <si>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</si>
  <si>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</si>
  <si>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</si>
  <si>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</si>
  <si>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</si>
  <si>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</si>
  <si>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</si>
  <si>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</si>
  <si>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</si>
  <si>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</si>
  <si>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</si>
  <si>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</si>
  <si>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</si>
  <si>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</si>
  <si>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</si>
  <si>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</si>
  <si>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</si>
  <si>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</si>
  <si>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</si>
  <si>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</si>
  <si>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</si>
  <si>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</si>
  <si>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</si>
  <si>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</si>
  <si>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</si>
  <si>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</si>
  <si>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</si>
  <si>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</si>
  <si>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</si>
  <si>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</si>
  <si>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</si>
  <si>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</si>
  <si>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</si>
  <si>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</si>
  <si>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</si>
  <si>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</si>
  <si>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</si>
  <si>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</si>
  <si>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</si>
  <si>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</si>
  <si>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</si>
  <si>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</si>
  <si>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</si>
  <si>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</si>
  <si>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</si>
  <si>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</si>
  <si>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</si>
  <si>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</si>
  <si>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</si>
  <si>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</si>
  <si>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</si>
  <si>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</si>
  <si>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</si>
  <si>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</si>
  <si>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</si>
  <si>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</si>
  <si>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</si>
  <si>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</si>
  <si>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</si>
  <si>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</si>
  <si>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</si>
  <si>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</si>
  <si>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</si>
  <si>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</si>
  <si>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</si>
  <si>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</si>
  <si>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</si>
  <si>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</si>
  <si>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</si>
  <si>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</si>
  <si>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</si>
  <si>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</si>
  <si>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</si>
  <si>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</si>
  <si>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</si>
  <si>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</si>
  <si>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</si>
  <si>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</si>
  <si>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</si>
  <si>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</si>
  <si>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</si>
  <si>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</si>
  <si>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</si>
  <si>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</si>
  <si>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</si>
  <si>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</si>
  <si>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</si>
  <si>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</si>
  <si>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</si>
  <si>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</si>
  <si>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</si>
  <si>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</si>
  <si>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</si>
  <si>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</si>
  <si>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</si>
  <si>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</si>
  <si>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</si>
  <si>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</si>
  <si>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</si>
  <si>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</si>
  <si>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</si>
  <si>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</si>
  <si>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</si>
  <si>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</si>
  <si>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</si>
  <si>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</si>
  <si>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</si>
  <si>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</si>
  <si>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</si>
  <si>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</si>
  <si>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</si>
  <si>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</si>
  <si>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</si>
  <si>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</si>
  <si>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</si>
  <si>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</si>
  <si>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</si>
  <si>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</si>
  <si>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</si>
  <si>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</si>
  <si>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</si>
  <si>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</si>
  <si>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</si>
  <si>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</si>
  <si>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</si>
  <si>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</si>
  <si>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</si>
  <si>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</si>
  <si>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</si>
  <si>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</si>
  <si>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</si>
  <si>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</si>
  <si>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</si>
  <si>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</si>
  <si>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</si>
  <si>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</si>
  <si>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</si>
  <si>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</si>
  <si>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</si>
  <si>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</si>
  <si>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</si>
  <si>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</si>
  <si>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</si>
  <si>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</si>
  <si>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</si>
  <si>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</si>
  <si>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</si>
  <si>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</si>
  <si>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</si>
  <si>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</si>
  <si>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</si>
  <si>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</si>
  <si>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</si>
  <si>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</si>
  <si>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</si>
  <si>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</si>
  <si>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</si>
  <si>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</si>
  <si>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</si>
  <si>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</si>
  <si>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</si>
  <si>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</si>
  <si>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</si>
  <si>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</si>
  <si>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</si>
  <si>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</si>
  <si>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</si>
  <si>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</si>
  <si>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</si>
  <si>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</si>
  <si>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</si>
  <si>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</si>
  <si>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</si>
  <si>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</si>
  <si>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</si>
  <si>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</si>
  <si>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</si>
  <si>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</si>
  <si>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</si>
  <si>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</si>
  <si>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</si>
  <si>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</si>
  <si>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</si>
  <si>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</si>
  <si>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</si>
  <si>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</si>
  <si>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</si>
  <si>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</si>
  <si>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</si>
  <si>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</si>
  <si>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</si>
  <si>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</si>
  <si>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</si>
  <si>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</si>
  <si>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</si>
  <si>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</si>
  <si>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</si>
  <si>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</si>
  <si>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</si>
  <si>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</si>
  <si>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</si>
  <si>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</si>
  <si>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</si>
  <si>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</si>
  <si>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</si>
  <si>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</si>
  <si>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</si>
  <si>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</si>
  <si>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</si>
  <si>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</si>
  <si>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</si>
  <si>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</si>
  <si>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</si>
  <si>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</si>
  <si>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</si>
  <si>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</si>
  <si>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</si>
  <si>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</si>
  <si>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</si>
  <si>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</si>
  <si>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</si>
  <si>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</si>
  <si>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</si>
  <si>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</si>
  <si>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</si>
  <si>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</si>
  <si>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</si>
  <si>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</si>
  <si>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</si>
  <si>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</si>
  <si>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</si>
  <si>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</si>
  <si>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</si>
  <si>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</si>
  <si>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</si>
  <si>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</si>
  <si>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</si>
  <si>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</si>
  <si>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</si>
  <si>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</si>
  <si>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</si>
  <si>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</si>
  <si>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</si>
  <si>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</si>
  <si>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</si>
  <si>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</si>
  <si>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</si>
  <si>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</si>
  <si>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</si>
  <si>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</si>
  <si>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</si>
  <si>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</si>
  <si>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</si>
  <si>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</si>
  <si>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</si>
  <si>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</si>
  <si>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</si>
  <si>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</si>
  <si>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</si>
  <si>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</si>
  <si>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</si>
  <si>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</si>
  <si>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</si>
  <si>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</si>
  <si>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</si>
  <si>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</si>
  <si>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</si>
  <si>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</si>
  <si>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</si>
  <si>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</si>
  <si>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</si>
  <si>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</si>
  <si>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</si>
  <si>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</si>
  <si>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</si>
  <si>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</si>
  <si>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</si>
  <si>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</si>
  <si>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</si>
  <si>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</si>
  <si>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</si>
  <si>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</si>
  <si>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</si>
  <si>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</si>
  <si>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</si>
  <si>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</si>
  <si>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</si>
  <si>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</si>
  <si>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</si>
  <si>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</si>
  <si>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</si>
  <si>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</si>
  <si>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</si>
  <si>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</si>
  <si>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</si>
  <si>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</si>
  <si>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</si>
  <si>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</si>
  <si>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</si>
  <si>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</si>
  <si>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</si>
  <si>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</si>
  <si>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</si>
  <si>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</si>
  <si>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</si>
  <si>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</si>
  <si>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</si>
  <si>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</si>
  <si>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</si>
  <si>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</si>
  <si>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</si>
  <si>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</si>
  <si>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</si>
  <si>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</si>
  <si>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</si>
  <si>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</si>
  <si>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</si>
  <si>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</si>
  <si>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06141306081050</t>
  </si>
  <si>
    <t>06141902091038</t>
  </si>
  <si>
    <t>94833101781011</t>
  </si>
  <si>
    <t>JUAN ERNESTO VOSSBERG ORDOÑEZ</t>
  </si>
  <si>
    <t>15015RESCR213762015</t>
  </si>
  <si>
    <t>15UN000F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</si>
  <si>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</si>
  <si>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</si>
  <si>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</si>
  <si>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</si>
  <si>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</si>
  <si>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</si>
  <si>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</si>
  <si>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</si>
  <si>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</si>
  <si>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</si>
  <si>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</si>
  <si>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</si>
  <si>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</si>
  <si>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</si>
  <si>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</si>
  <si>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</si>
  <si>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</si>
  <si>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</si>
  <si>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</si>
  <si>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</si>
  <si>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</si>
  <si>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</si>
  <si>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</si>
  <si>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</si>
  <si>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</si>
  <si>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</si>
  <si>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</si>
  <si>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</si>
  <si>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</si>
  <si>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</si>
  <si>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</si>
  <si>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</si>
  <si>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</si>
  <si>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</si>
  <si>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</si>
  <si>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</si>
  <si>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</si>
  <si>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</si>
  <si>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</si>
  <si>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</si>
  <si>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</si>
  <si>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</si>
  <si>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</si>
  <si>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</si>
  <si>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</si>
  <si>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</si>
  <si>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</si>
  <si>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</si>
  <si>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</si>
  <si>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</si>
  <si>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</si>
  <si>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</si>
  <si>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</si>
  <si>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</si>
  <si>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</si>
  <si>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</si>
  <si>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</si>
  <si>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</si>
  <si>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</si>
  <si>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</si>
  <si>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</si>
  <si>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</si>
  <si>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</si>
  <si>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</si>
  <si>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</si>
  <si>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</si>
  <si>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</si>
  <si>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</si>
  <si>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</si>
  <si>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</si>
  <si>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</si>
  <si>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</si>
  <si>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</si>
  <si>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</si>
  <si>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</si>
  <si>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</si>
  <si>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</si>
  <si>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</si>
  <si>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</si>
  <si>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</si>
  <si>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</si>
  <si>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</si>
  <si>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</si>
  <si>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</si>
  <si>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</si>
  <si>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</si>
  <si>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</si>
  <si>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</si>
  <si>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</si>
  <si>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</si>
  <si>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</si>
  <si>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</si>
  <si>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</si>
  <si>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</si>
  <si>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</si>
  <si>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</si>
  <si>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</si>
  <si>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</si>
  <si>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</si>
  <si>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</si>
  <si>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</si>
  <si>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</si>
  <si>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</si>
  <si>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</si>
  <si>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</si>
  <si>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</si>
  <si>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</si>
  <si>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</si>
  <si>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</si>
  <si>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</si>
  <si>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</si>
  <si>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</si>
  <si>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</si>
  <si>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</si>
  <si>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</si>
  <si>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</si>
  <si>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</si>
  <si>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</si>
  <si>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</si>
  <si>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</si>
  <si>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</si>
  <si>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</si>
  <si>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</si>
  <si>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</si>
  <si>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</si>
  <si>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</si>
  <si>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</si>
  <si>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</si>
  <si>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</si>
  <si>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</si>
  <si>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</si>
  <si>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</si>
  <si>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</si>
  <si>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</si>
  <si>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</si>
  <si>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</si>
  <si>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</si>
  <si>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</si>
  <si>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</si>
  <si>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</si>
  <si>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</si>
  <si>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</si>
  <si>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</si>
  <si>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</si>
  <si>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</si>
  <si>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</si>
  <si>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</si>
  <si>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</si>
  <si>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</si>
  <si>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</si>
  <si>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</si>
  <si>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</si>
  <si>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</si>
  <si>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</si>
  <si>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</si>
  <si>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</si>
  <si>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</si>
  <si>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</si>
  <si>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</si>
  <si>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</si>
  <si>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</si>
  <si>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</si>
  <si>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</si>
  <si>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</si>
  <si>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</si>
  <si>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</si>
  <si>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</si>
  <si>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</si>
  <si>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</si>
  <si>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</si>
  <si>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</si>
  <si>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</si>
  <si>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</si>
  <si>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</si>
  <si>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</si>
  <si>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</si>
  <si>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</si>
  <si>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</si>
  <si>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</si>
  <si>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</si>
  <si>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</si>
  <si>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</si>
  <si>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</si>
  <si>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</si>
  <si>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</si>
  <si>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</si>
  <si>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</si>
  <si>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</si>
  <si>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</si>
  <si>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</si>
  <si>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</si>
  <si>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</si>
  <si>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</si>
  <si>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</si>
  <si>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</si>
  <si>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</si>
  <si>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</si>
  <si>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</si>
  <si>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</si>
  <si>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</si>
  <si>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</si>
  <si>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</si>
  <si>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</si>
  <si>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</si>
  <si>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</si>
  <si>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</si>
  <si>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</si>
  <si>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</si>
  <si>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</si>
  <si>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</si>
  <si>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</si>
  <si>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</si>
  <si>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</si>
  <si>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</si>
  <si>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</si>
  <si>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</si>
  <si>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</si>
  <si>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</si>
  <si>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</si>
  <si>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</si>
  <si>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</si>
  <si>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</si>
  <si>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</si>
  <si>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</si>
  <si>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</si>
  <si>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</si>
  <si>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</si>
  <si>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</si>
  <si>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</si>
  <si>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</si>
  <si>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</si>
  <si>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</si>
  <si>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</si>
  <si>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</si>
  <si>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</si>
  <si>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</si>
  <si>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</si>
  <si>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</si>
  <si>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</si>
  <si>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</si>
  <si>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</si>
  <si>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</si>
  <si>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</si>
  <si>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</si>
  <si>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</si>
  <si>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</si>
  <si>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</si>
  <si>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</si>
  <si>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</si>
  <si>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</si>
  <si>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</si>
  <si>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</si>
  <si>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</si>
  <si>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</si>
  <si>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</si>
  <si>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</si>
  <si>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</si>
  <si>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</si>
  <si>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</si>
  <si>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</si>
  <si>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</si>
  <si>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</si>
  <si>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</si>
  <si>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</si>
  <si>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</si>
  <si>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</si>
  <si>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</si>
  <si>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</si>
  <si>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PRODUCTOS DE DIAGNOSTICO Y LABORATORIO SA DE CV</t>
  </si>
  <si>
    <t>TECNO DIAGNOSTICA DE EL SALVADOR S.A. DE C.V.</t>
  </si>
  <si>
    <t>06142603721196</t>
  </si>
  <si>
    <t>JOSE NEFTALI HERNANDEZ SANCHEZ</t>
  </si>
  <si>
    <t>02/01/2024</t>
  </si>
  <si>
    <t>03/01/2024</t>
  </si>
  <si>
    <t>04/01/2024</t>
  </si>
  <si>
    <t>05/01/2024</t>
  </si>
  <si>
    <t>08/01/2024</t>
  </si>
  <si>
    <t>10/01/2024</t>
  </si>
  <si>
    <t>11/01/2024</t>
  </si>
  <si>
    <t>13/01/2024</t>
  </si>
  <si>
    <t>14/01/2024</t>
  </si>
  <si>
    <t>15/01/2024</t>
  </si>
  <si>
    <t>16/01/2024</t>
  </si>
  <si>
    <t>18/01/2024</t>
  </si>
  <si>
    <t>20/01/2024</t>
  </si>
  <si>
    <t>22/01/2024</t>
  </si>
  <si>
    <t>23/01/2024</t>
  </si>
  <si>
    <t>24/01/2024</t>
  </si>
  <si>
    <t>25/01/2024</t>
  </si>
  <si>
    <t>26/01/2024</t>
  </si>
  <si>
    <t>27/01/2024</t>
  </si>
  <si>
    <t>29/01/2024</t>
  </si>
  <si>
    <t>31/01/2024</t>
  </si>
  <si>
    <t>19/01/2024</t>
  </si>
  <si>
    <t>09/01/2024</t>
  </si>
  <si>
    <t>07120505861010</t>
  </si>
  <si>
    <t>MARIO HUMBERTO LOPEZ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</si>
</sst>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3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17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4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8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0" dataCellStyle="Moneda"/>
    <tableColumn id="9" xr3:uid="{00000000-0010-0000-0000-000009000000}" name="I. EXENTAS" dataDxfId="109" dataCellStyle="Moneda"/>
    <tableColumn id="10" xr3:uid="{00000000-0010-0000-0000-00000A000000}" name="IMPOR EX" dataDxfId="108" dataCellStyle="Moneda"/>
    <tableColumn id="11" xr3:uid="{00000000-0010-0000-0000-00000B000000}" name="C. GRAVADA" dataDxfId="107" dataCellStyle="Moneda"/>
    <tableColumn id="12" xr3:uid="{00000000-0010-0000-0000-00000C000000}" name="INTER GRAVA" dataDxfId="106" dataCellStyle="Moneda"/>
    <tableColumn id="13" xr3:uid="{00000000-0010-0000-0000-00000D000000}" name="IMPOR BIENES" dataDxfId="105" dataCellStyle="Moneda"/>
    <tableColumn id="14" xr3:uid="{00000000-0010-0000-0000-00000E000000}" name="IMPOR SERV" dataDxfId="104" dataCellStyle="Moneda"/>
    <tableColumn id="15" xr3:uid="{00000000-0010-0000-0000-00000F000000}" name="IVA" dataDxfId="103" dataCellStyle="Moneda"/>
    <tableColumn id="16" xr3:uid="{00000000-0010-0000-0000-000010000000}" name="TOTAL C." dataDxfId="102" dataCellStyle="Moneda"/>
    <tableColumn id="20" xr3:uid="{00000000-0010-0000-0000-000014000000}" name="DUI" dataDxfId="101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8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7" dataCellStyle="Moneda"/>
    <tableColumn id="18" xr3:uid="{00000000-0010-0000-0100-000012000000}" name="ANEXO"/>
    <tableColumn id="1" xr3:uid="{00000000-0010-0000-0100-000001000000}" name="SUCURSAL" dataDxfId="96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7" totalsRowShown="0" dataDxfId="95" dataCellStyle="Moneda">
  <tableColumns count="22">
    <tableColumn id="1" xr3:uid="{00000000-0010-0000-0200-000001000000}" name="MES"/>
    <tableColumn id="2" xr3:uid="{00000000-0010-0000-0200-000002000000}" name="FECHA" dataDxfId="94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82" totalsRowShown="0">
  <autoFilter ref="A1:B4582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8" sqref="D8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8492</v>
      </c>
      <c r="XFD3" t="s">
        <v>8492</v>
      </c>
    </row>
    <row r="4" spans="2:6 16384:16384" x14ac:dyDescent="0.25">
      <c r="B4" s="23" t="s">
        <v>2</v>
      </c>
      <c r="D4" s="46" t="s">
        <v>9339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9058</v>
      </c>
      <c r="XFD8" t="s">
        <v>8490</v>
      </c>
    </row>
    <row r="9" spans="2:6 16384:16384" x14ac:dyDescent="0.25">
      <c r="B9" s="23" t="s">
        <v>70</v>
      </c>
      <c r="D9" s="104" t="str">
        <f>IFERROR(IF(D8&lt;&gt;"",VLOOKUP(D8,Tabla4[#All],2,0),IF(D19&lt;&gt;0,VLOOKUP(D8,Tabla4[#All],2,0),0)),"")</f>
        <v>PRODUCTOS DE DIAGNOSTICO Y LABORATORIO SA DE CV</v>
      </c>
      <c r="XFD9" t="s">
        <v>9021</v>
      </c>
    </row>
    <row r="10" spans="2:6 16384:16384" x14ac:dyDescent="0.25">
      <c r="B10" s="23" t="s">
        <v>7</v>
      </c>
      <c r="D10" s="105">
        <v>0</v>
      </c>
      <c r="F10" s="2"/>
      <c r="XFD10" t="s">
        <v>9022</v>
      </c>
    </row>
    <row r="11" spans="2:6 16384:16384" x14ac:dyDescent="0.25">
      <c r="B11" s="23" t="s">
        <v>8</v>
      </c>
      <c r="D11" s="105">
        <v>0</v>
      </c>
      <c r="F11" s="2"/>
      <c r="XFD11" t="s">
        <v>9023</v>
      </c>
    </row>
    <row r="12" spans="2:6 16384:16384" x14ac:dyDescent="0.25">
      <c r="B12" s="23" t="s">
        <v>9</v>
      </c>
      <c r="D12" s="105">
        <v>0</v>
      </c>
      <c r="F12" s="2"/>
      <c r="XFD12" t="s">
        <v>9024</v>
      </c>
    </row>
    <row r="13" spans="2:6 16384:16384" x14ac:dyDescent="0.25">
      <c r="B13" s="23" t="s">
        <v>10</v>
      </c>
      <c r="D13" s="106"/>
      <c r="F13" s="15"/>
      <c r="XFD13" t="s">
        <v>9025</v>
      </c>
    </row>
    <row r="14" spans="2:6 16384:16384" x14ac:dyDescent="0.25">
      <c r="B14" s="23" t="s">
        <v>11</v>
      </c>
      <c r="D14" s="105">
        <v>0</v>
      </c>
      <c r="F14" s="2"/>
      <c r="XFD14" t="s">
        <v>9026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 t="s">
        <v>7868</v>
      </c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16" priority="1"/>
    <cfRule type="duplicateValues" dxfId="11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48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8492</v>
      </c>
      <c r="B3" t="s">
        <v>9339</v>
      </c>
      <c r="C3" t="s">
        <v>7706</v>
      </c>
      <c r="D3" t="s">
        <v>0</v>
      </c>
      <c r="E3">
        <v>3631</v>
      </c>
      <c r="F3" t="s">
        <v>9058</v>
      </c>
      <c r="G3" t="s">
        <v>9331</v>
      </c>
      <c r="H3" s="2">
        <v>0</v>
      </c>
      <c r="I3" s="2">
        <v>0</v>
      </c>
      <c r="J3" s="2">
        <v>0</v>
      </c>
      <c r="K3" s="15">
        <v>10.62</v>
      </c>
      <c r="L3" s="2">
        <v>0</v>
      </c>
      <c r="M3" s="2">
        <v>0</v>
      </c>
      <c r="N3" s="2">
        <v>0</v>
      </c>
      <c r="O3" s="2">
        <v>1.3806</v>
      </c>
      <c r="P3" s="2">
        <v>12.000599999999999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8492</v>
      </c>
      <c r="B4" t="s">
        <v>9357</v>
      </c>
      <c r="C4" t="s">
        <v>7706</v>
      </c>
      <c r="D4" t="s">
        <v>0</v>
      </c>
      <c r="E4">
        <v>1481</v>
      </c>
      <c r="F4" t="s">
        <v>9358</v>
      </c>
      <c r="G4" t="s">
        <v>9359</v>
      </c>
      <c r="H4" s="2">
        <v>0</v>
      </c>
      <c r="I4" s="2">
        <v>0</v>
      </c>
      <c r="J4" s="2">
        <v>0</v>
      </c>
      <c r="K4" s="15">
        <v>57.49</v>
      </c>
      <c r="L4" s="2">
        <v>0</v>
      </c>
      <c r="M4" s="2">
        <v>0</v>
      </c>
      <c r="N4" s="2">
        <v>0</v>
      </c>
      <c r="O4" s="2">
        <v>7.4737000000000009</v>
      </c>
      <c r="P4" s="2">
        <v>64.963700000000003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8492</v>
      </c>
      <c r="B5" t="s">
        <v>9357</v>
      </c>
      <c r="C5" t="s">
        <v>7706</v>
      </c>
      <c r="D5" t="s">
        <v>0</v>
      </c>
      <c r="E5">
        <v>95544</v>
      </c>
      <c r="F5" t="s">
        <v>2612</v>
      </c>
      <c r="G5" t="s">
        <v>2613</v>
      </c>
      <c r="H5" s="2">
        <v>0</v>
      </c>
      <c r="I5" s="2">
        <v>0</v>
      </c>
      <c r="J5" s="2">
        <v>0</v>
      </c>
      <c r="K5" s="15">
        <v>9</v>
      </c>
      <c r="L5" s="2">
        <v>0</v>
      </c>
      <c r="M5" s="2">
        <v>0</v>
      </c>
      <c r="N5" s="2">
        <v>0</v>
      </c>
      <c r="O5" s="2">
        <v>1.17</v>
      </c>
      <c r="P5" s="2">
        <v>10.17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8492</v>
      </c>
      <c r="B6" t="s">
        <v>9356</v>
      </c>
      <c r="C6" t="s">
        <v>7706</v>
      </c>
      <c r="D6" t="s">
        <v>0</v>
      </c>
      <c r="E6">
        <v>978</v>
      </c>
      <c r="F6" t="s">
        <v>9059</v>
      </c>
      <c r="G6" t="s">
        <v>9060</v>
      </c>
      <c r="H6" s="2">
        <v>0</v>
      </c>
      <c r="I6" s="2">
        <v>0</v>
      </c>
      <c r="J6" s="2">
        <v>0</v>
      </c>
      <c r="K6" s="15">
        <v>15.49</v>
      </c>
      <c r="L6" s="2">
        <v>0</v>
      </c>
      <c r="M6" s="2">
        <v>0</v>
      </c>
      <c r="N6" s="2">
        <v>0</v>
      </c>
      <c r="O6" s="2">
        <v>2.0137</v>
      </c>
      <c r="P6" s="2">
        <v>17.503700000000002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8492</v>
      </c>
      <c r="B7" t="s">
        <v>9356</v>
      </c>
      <c r="C7" t="s">
        <v>7706</v>
      </c>
      <c r="D7" t="s">
        <v>0</v>
      </c>
      <c r="E7">
        <v>11257</v>
      </c>
      <c r="F7" t="s">
        <v>8052</v>
      </c>
      <c r="G7" t="s">
        <v>8053</v>
      </c>
      <c r="H7" s="2">
        <v>0</v>
      </c>
      <c r="I7" s="2">
        <v>0</v>
      </c>
      <c r="J7" s="2">
        <v>0</v>
      </c>
      <c r="K7" s="15">
        <v>84.23</v>
      </c>
      <c r="L7" s="2">
        <v>0</v>
      </c>
      <c r="M7" s="2">
        <v>0</v>
      </c>
      <c r="N7" s="2">
        <v>0</v>
      </c>
      <c r="O7" s="2">
        <v>10.949900000000001</v>
      </c>
      <c r="P7" s="2">
        <v>95.179900000000004</v>
      </c>
      <c r="Q7" t="s">
        <v>7868</v>
      </c>
      <c r="R7" t="s">
        <v>8045</v>
      </c>
      <c r="S7" s="2">
        <v>0</v>
      </c>
      <c r="T7" s="2">
        <v>0</v>
      </c>
      <c r="U7" s="2"/>
    </row>
    <row r="8" spans="1:21" ht="15.75" thickBot="1" x14ac:dyDescent="0.3">
      <c r="K8" s="15"/>
      <c r="Q8"/>
      <c r="S8" s="2"/>
      <c r="T8" s="2"/>
      <c r="U8" s="2"/>
    </row>
    <row r="9" spans="1:21" ht="15.75" thickBot="1" x14ac:dyDescent="0.3">
      <c r="A9" s="126" t="s">
        <v>71</v>
      </c>
      <c r="B9" s="127"/>
      <c r="C9" s="127"/>
      <c r="D9" s="127"/>
      <c r="E9" s="127"/>
      <c r="F9" s="127"/>
      <c r="G9" s="128"/>
      <c r="H9" s="3">
        <f>+SUBTOTAL(9,Tabla1[C. EXENTAS])</f>
        <v>0</v>
      </c>
      <c r="I9" s="3">
        <f>+SUBTOTAL(9,Tabla1[I. EXENTAS])</f>
        <v>0</v>
      </c>
      <c r="J9" s="3">
        <f>+SUBTOTAL(9,Tabla1[IMPOR EX])</f>
        <v>0</v>
      </c>
      <c r="K9" s="3">
        <f>+SUBTOTAL(9,Tabla1[C. GRAVADA])</f>
        <v>176.82999999999998</v>
      </c>
      <c r="L9" s="3">
        <f>+SUBTOTAL(9,Tabla1[INTER GRAVA])</f>
        <v>0</v>
      </c>
      <c r="M9" s="3">
        <f>+SUBTOTAL(9,Tabla1[IMPOR BIENES])</f>
        <v>0</v>
      </c>
      <c r="N9" s="3">
        <f>+SUBTOTAL(9,Tabla1[IMPOR SERV])</f>
        <v>0</v>
      </c>
      <c r="O9" s="3">
        <f>+SUBTOTAL(9,Tabla1[IVA])</f>
        <v>22.987900000000003</v>
      </c>
      <c r="P9" s="3">
        <f>+SUBTOTAL(9,Tabla1[TOTAL C.])</f>
        <v>199.81790000000001</v>
      </c>
      <c r="Q9" s="3"/>
      <c r="R9" s="3">
        <f>+SUBTOTAL(9,Tabla1[ANEXO 3])</f>
        <v>0</v>
      </c>
      <c r="S9" s="3"/>
      <c r="T9" s="3">
        <f>+SUBTOTAL(9,Tabla1[PERCEPCIONES])</f>
        <v>0</v>
      </c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115"/>
    </row>
    <row r="67" spans="21:21" x14ac:dyDescent="0.25">
      <c r="U67" s="115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1048" spans="1:20" s="42" customFormat="1" x14ac:dyDescent="0.25">
      <c r="A1048"/>
      <c r="B1048"/>
      <c r="C1048"/>
      <c r="D1048"/>
      <c r="E1048"/>
      <c r="F1048"/>
      <c r="G1048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/>
      <c r="S1048"/>
      <c r="T1048"/>
    </row>
  </sheetData>
  <dataConsolidate/>
  <mergeCells count="1">
    <mergeCell ref="A9:G9"/>
  </mergeCells>
  <phoneticPr fontId="8" type="noConversion"/>
  <conditionalFormatting sqref="E1:E1048576">
    <cfRule type="duplicateValues" dxfId="114" priority="23"/>
    <cfRule type="duplicateValues" dxfId="113" priority="24"/>
  </conditionalFormatting>
  <conditionalFormatting sqref="E3:E8">
    <cfRule type="duplicateValues" dxfId="112" priority="52"/>
    <cfRule type="duplicateValues" dxfId="111" priority="53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5" t="s">
        <v>9027</v>
      </c>
      <c r="F6" s="2"/>
      <c r="XFD6" t="s">
        <v>8491</v>
      </c>
    </row>
    <row r="7" spans="1:9 16384:16384" hidden="1" x14ac:dyDescent="0.25">
      <c r="B7" s="23" t="s">
        <v>27</v>
      </c>
      <c r="D7" s="75" t="s">
        <v>9028</v>
      </c>
      <c r="F7" s="2"/>
      <c r="XFD7" t="s">
        <v>8490</v>
      </c>
    </row>
    <row r="8" spans="1:9 16384:16384" ht="16.5" customHeight="1" x14ac:dyDescent="0.25">
      <c r="B8" s="23" t="s">
        <v>26</v>
      </c>
      <c r="D8" s="108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9" t="s">
        <v>8195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7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x14ac:dyDescent="0.25">
      <c r="B3" s="13"/>
      <c r="T3" t="str">
        <f>IF(Tabla2[[#This Row],[SERIE ]]="22SD004C","BODEGA",IF(Tabla2[[#This Row],[SERIE ]]="21DS000T","CASA MATRIZ","SUCURSAL"))</f>
        <v>SUCURSAL</v>
      </c>
    </row>
    <row r="4" spans="1:20" ht="15.75" thickBot="1" x14ac:dyDescent="0.3">
      <c r="R4" s="15"/>
      <c r="S4" s="1"/>
    </row>
    <row r="5" spans="1:20" ht="15.75" thickBot="1" x14ac:dyDescent="0.3">
      <c r="A5" s="127"/>
      <c r="B5" s="127"/>
      <c r="C5" s="127"/>
      <c r="D5" s="127"/>
      <c r="E5" s="127"/>
      <c r="F5" s="127"/>
      <c r="G5" s="127"/>
      <c r="H5" s="127"/>
      <c r="I5" s="127"/>
      <c r="J5" s="128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4" spans="1:20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5:J5"/>
  </mergeCells>
  <phoneticPr fontId="8" type="noConversion"/>
  <conditionalFormatting sqref="G1:G1048576">
    <cfRule type="duplicateValues" dxfId="99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7944</v>
      </c>
      <c r="XFD2" t="s">
        <v>7944</v>
      </c>
    </row>
    <row r="3" spans="2:4 16384:16384" x14ac:dyDescent="0.25">
      <c r="B3" s="68" t="s">
        <v>2</v>
      </c>
      <c r="D3" s="7" t="s">
        <v>9355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9061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9062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30"/>
  <sheetViews>
    <sheetView topLeftCell="E1" workbookViewId="0">
      <selection activeCell="B3" sqref="B3:V26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9355</v>
      </c>
      <c r="C3" t="s">
        <v>1</v>
      </c>
      <c r="D3" t="s">
        <v>7706</v>
      </c>
      <c r="E3" t="s">
        <v>9061</v>
      </c>
      <c r="F3" t="s">
        <v>9062</v>
      </c>
      <c r="G3">
        <v>2027</v>
      </c>
      <c r="H3">
        <v>2027</v>
      </c>
      <c r="I3">
        <v>2027</v>
      </c>
      <c r="J3">
        <v>2027</v>
      </c>
      <c r="K3">
        <v>0</v>
      </c>
      <c r="L3" s="2">
        <v>0</v>
      </c>
      <c r="M3" s="2">
        <v>0</v>
      </c>
      <c r="N3" s="2">
        <v>0</v>
      </c>
      <c r="O3" s="2">
        <v>20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20</v>
      </c>
      <c r="V3" t="s">
        <v>55</v>
      </c>
    </row>
    <row r="4" spans="1:22" x14ac:dyDescent="0.25">
      <c r="A4" t="s">
        <v>7944</v>
      </c>
      <c r="B4" t="s">
        <v>9354</v>
      </c>
      <c r="C4" t="s">
        <v>1</v>
      </c>
      <c r="D4" t="s">
        <v>7706</v>
      </c>
      <c r="E4" t="s">
        <v>9061</v>
      </c>
      <c r="F4" t="s">
        <v>9062</v>
      </c>
      <c r="G4">
        <v>2026</v>
      </c>
      <c r="H4">
        <v>2026</v>
      </c>
      <c r="I4">
        <v>2026</v>
      </c>
      <c r="J4">
        <v>2026</v>
      </c>
      <c r="K4">
        <v>0</v>
      </c>
      <c r="L4" s="2">
        <v>0</v>
      </c>
      <c r="M4" s="2">
        <v>0</v>
      </c>
      <c r="N4" s="2">
        <v>0</v>
      </c>
      <c r="O4" s="2">
        <v>13.5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13.5</v>
      </c>
      <c r="V4" t="s">
        <v>55</v>
      </c>
    </row>
    <row r="5" spans="1:22" x14ac:dyDescent="0.25">
      <c r="A5" t="s">
        <v>7944</v>
      </c>
      <c r="B5" t="s">
        <v>9354</v>
      </c>
      <c r="C5" t="s">
        <v>1</v>
      </c>
      <c r="D5" t="s">
        <v>7706</v>
      </c>
      <c r="E5" t="s">
        <v>9061</v>
      </c>
      <c r="F5" t="s">
        <v>9062</v>
      </c>
      <c r="G5">
        <v>2025</v>
      </c>
      <c r="H5">
        <v>2025</v>
      </c>
      <c r="I5">
        <v>2025</v>
      </c>
      <c r="J5">
        <v>2025</v>
      </c>
      <c r="K5">
        <v>0</v>
      </c>
      <c r="L5" s="2">
        <v>0</v>
      </c>
      <c r="M5" s="2">
        <v>0</v>
      </c>
      <c r="N5" s="2">
        <v>0</v>
      </c>
      <c r="O5" s="2">
        <v>10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10</v>
      </c>
      <c r="V5" t="s">
        <v>55</v>
      </c>
    </row>
    <row r="6" spans="1:22" x14ac:dyDescent="0.25">
      <c r="A6" t="s">
        <v>7944</v>
      </c>
      <c r="B6" t="s">
        <v>9353</v>
      </c>
      <c r="C6" t="s">
        <v>1</v>
      </c>
      <c r="D6" t="s">
        <v>7706</v>
      </c>
      <c r="E6" t="s">
        <v>9061</v>
      </c>
      <c r="F6" t="s">
        <v>9062</v>
      </c>
      <c r="G6">
        <v>2024</v>
      </c>
      <c r="H6">
        <v>2024</v>
      </c>
      <c r="I6">
        <v>2024</v>
      </c>
      <c r="J6">
        <v>2024</v>
      </c>
      <c r="K6">
        <v>0</v>
      </c>
      <c r="L6" s="2">
        <v>0</v>
      </c>
      <c r="M6" s="2">
        <v>0</v>
      </c>
      <c r="N6" s="2">
        <v>0</v>
      </c>
      <c r="O6" s="2">
        <v>15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15</v>
      </c>
      <c r="V6" t="s">
        <v>55</v>
      </c>
    </row>
    <row r="7" spans="1:22" x14ac:dyDescent="0.25">
      <c r="A7" t="s">
        <v>7944</v>
      </c>
      <c r="B7" t="s">
        <v>9352</v>
      </c>
      <c r="C7" t="s">
        <v>1</v>
      </c>
      <c r="D7" t="s">
        <v>7706</v>
      </c>
      <c r="E7" t="s">
        <v>9061</v>
      </c>
      <c r="F7" t="s">
        <v>9062</v>
      </c>
      <c r="G7">
        <v>2023</v>
      </c>
      <c r="H7">
        <v>2023</v>
      </c>
      <c r="I7">
        <v>2023</v>
      </c>
      <c r="J7">
        <v>2023</v>
      </c>
      <c r="K7">
        <v>0</v>
      </c>
      <c r="L7" s="2">
        <v>0</v>
      </c>
      <c r="M7" s="2">
        <v>0</v>
      </c>
      <c r="N7" s="2">
        <v>0</v>
      </c>
      <c r="O7" s="2">
        <v>21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21</v>
      </c>
      <c r="V7" t="s">
        <v>55</v>
      </c>
    </row>
    <row r="8" spans="1:22" x14ac:dyDescent="0.25">
      <c r="A8" t="s">
        <v>7944</v>
      </c>
      <c r="B8" t="s">
        <v>9351</v>
      </c>
      <c r="C8" t="s">
        <v>1</v>
      </c>
      <c r="D8" t="s">
        <v>7706</v>
      </c>
      <c r="E8" t="s">
        <v>9061</v>
      </c>
      <c r="F8" t="s">
        <v>9062</v>
      </c>
      <c r="G8">
        <v>2022</v>
      </c>
      <c r="H8">
        <v>2022</v>
      </c>
      <c r="I8">
        <v>2022</v>
      </c>
      <c r="J8">
        <v>2022</v>
      </c>
      <c r="K8">
        <v>0</v>
      </c>
      <c r="L8" s="2">
        <v>0</v>
      </c>
      <c r="M8" s="2">
        <v>0</v>
      </c>
      <c r="N8" s="2">
        <v>0</v>
      </c>
      <c r="O8" s="2">
        <v>30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30</v>
      </c>
      <c r="V8" t="s">
        <v>55</v>
      </c>
    </row>
    <row r="9" spans="1:22" x14ac:dyDescent="0.25">
      <c r="A9" t="s">
        <v>7944</v>
      </c>
      <c r="B9" t="s">
        <v>9350</v>
      </c>
      <c r="C9" t="s">
        <v>1</v>
      </c>
      <c r="D9" t="s">
        <v>7706</v>
      </c>
      <c r="E9" t="s">
        <v>9061</v>
      </c>
      <c r="F9" t="s">
        <v>9062</v>
      </c>
      <c r="G9">
        <v>2021</v>
      </c>
      <c r="H9">
        <v>2021</v>
      </c>
      <c r="I9">
        <v>2021</v>
      </c>
      <c r="J9">
        <v>2021</v>
      </c>
      <c r="K9">
        <v>0</v>
      </c>
      <c r="L9" s="2">
        <v>0</v>
      </c>
      <c r="M9" s="2">
        <v>0</v>
      </c>
      <c r="N9" s="2">
        <v>0</v>
      </c>
      <c r="O9" s="2">
        <v>18.75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18.75</v>
      </c>
      <c r="V9" t="s">
        <v>55</v>
      </c>
    </row>
    <row r="10" spans="1:22" x14ac:dyDescent="0.25">
      <c r="A10" t="s">
        <v>7944</v>
      </c>
      <c r="B10" t="s">
        <v>9349</v>
      </c>
      <c r="C10" t="s">
        <v>1</v>
      </c>
      <c r="D10" t="s">
        <v>7706</v>
      </c>
      <c r="E10" t="s">
        <v>9061</v>
      </c>
      <c r="F10" t="s">
        <v>9062</v>
      </c>
      <c r="G10">
        <v>2020</v>
      </c>
      <c r="H10">
        <v>2020</v>
      </c>
      <c r="I10">
        <v>2020</v>
      </c>
      <c r="J10">
        <v>2020</v>
      </c>
      <c r="K10">
        <v>0</v>
      </c>
      <c r="L10" s="2">
        <v>0</v>
      </c>
      <c r="M10" s="2">
        <v>0</v>
      </c>
      <c r="N10" s="2">
        <v>0</v>
      </c>
      <c r="O10" s="2">
        <v>16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16</v>
      </c>
      <c r="V10" t="s">
        <v>55</v>
      </c>
    </row>
    <row r="11" spans="1:22" x14ac:dyDescent="0.25">
      <c r="A11" t="s">
        <v>7944</v>
      </c>
      <c r="B11" t="s">
        <v>9348</v>
      </c>
      <c r="C11" t="s">
        <v>1</v>
      </c>
      <c r="D11" t="s">
        <v>7706</v>
      </c>
      <c r="E11" t="s">
        <v>9061</v>
      </c>
      <c r="F11" t="s">
        <v>9062</v>
      </c>
      <c r="G11">
        <v>2019</v>
      </c>
      <c r="H11">
        <v>2019</v>
      </c>
      <c r="I11">
        <v>2019</v>
      </c>
      <c r="J11">
        <v>2019</v>
      </c>
      <c r="K11">
        <v>0</v>
      </c>
      <c r="L11" s="2">
        <v>0</v>
      </c>
      <c r="M11" s="2">
        <v>0</v>
      </c>
      <c r="N11" s="2">
        <v>0</v>
      </c>
      <c r="O11" s="2">
        <v>4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4</v>
      </c>
      <c r="V11" t="s">
        <v>55</v>
      </c>
    </row>
    <row r="12" spans="1:22" x14ac:dyDescent="0.25">
      <c r="A12" t="s">
        <v>7944</v>
      </c>
      <c r="B12" t="s">
        <v>9347</v>
      </c>
      <c r="C12" t="s">
        <v>1</v>
      </c>
      <c r="D12" t="s">
        <v>7706</v>
      </c>
      <c r="E12" t="s">
        <v>9061</v>
      </c>
      <c r="F12" t="s">
        <v>9062</v>
      </c>
      <c r="G12">
        <v>2018</v>
      </c>
      <c r="H12">
        <v>2018</v>
      </c>
      <c r="I12">
        <v>2018</v>
      </c>
      <c r="J12">
        <v>2018</v>
      </c>
      <c r="K12">
        <v>0</v>
      </c>
      <c r="L12" s="2">
        <v>0</v>
      </c>
      <c r="M12" s="2">
        <v>0</v>
      </c>
      <c r="N12" s="2">
        <v>0</v>
      </c>
      <c r="O12" s="2">
        <v>10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10</v>
      </c>
      <c r="V12" t="s">
        <v>55</v>
      </c>
    </row>
    <row r="13" spans="1:22" x14ac:dyDescent="0.25">
      <c r="A13" t="s">
        <v>7944</v>
      </c>
      <c r="B13" t="s">
        <v>9346</v>
      </c>
      <c r="C13" t="s">
        <v>1</v>
      </c>
      <c r="D13" t="s">
        <v>7706</v>
      </c>
      <c r="E13" t="s">
        <v>9061</v>
      </c>
      <c r="F13" t="s">
        <v>9062</v>
      </c>
      <c r="G13">
        <v>2017</v>
      </c>
      <c r="H13">
        <v>2017</v>
      </c>
      <c r="I13">
        <v>2017</v>
      </c>
      <c r="J13">
        <v>2017</v>
      </c>
      <c r="K13">
        <v>0</v>
      </c>
      <c r="L13" s="2">
        <v>0</v>
      </c>
      <c r="M13" s="2">
        <v>0</v>
      </c>
      <c r="N13" s="2">
        <v>0</v>
      </c>
      <c r="O13" s="2">
        <v>20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20</v>
      </c>
      <c r="V13" t="s">
        <v>55</v>
      </c>
    </row>
    <row r="14" spans="1:22" x14ac:dyDescent="0.25">
      <c r="A14" t="s">
        <v>7944</v>
      </c>
      <c r="B14" t="s">
        <v>9345</v>
      </c>
      <c r="C14" t="s">
        <v>1</v>
      </c>
      <c r="D14" t="s">
        <v>7706</v>
      </c>
      <c r="E14" t="s">
        <v>9061</v>
      </c>
      <c r="F14" t="s">
        <v>9062</v>
      </c>
      <c r="G14">
        <v>2016</v>
      </c>
      <c r="H14">
        <v>2016</v>
      </c>
      <c r="I14">
        <v>2016</v>
      </c>
      <c r="J14">
        <v>2016</v>
      </c>
      <c r="K14">
        <v>0</v>
      </c>
      <c r="L14" s="2">
        <v>0</v>
      </c>
      <c r="M14" s="2">
        <v>0</v>
      </c>
      <c r="N14" s="2">
        <v>0</v>
      </c>
      <c r="O14" s="2">
        <v>16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16</v>
      </c>
      <c r="V14" t="s">
        <v>55</v>
      </c>
    </row>
    <row r="15" spans="1:22" x14ac:dyDescent="0.25">
      <c r="A15" t="s">
        <v>7944</v>
      </c>
      <c r="B15" t="s">
        <v>9344</v>
      </c>
      <c r="C15" t="s">
        <v>1</v>
      </c>
      <c r="D15" t="s">
        <v>7706</v>
      </c>
      <c r="E15" t="s">
        <v>9061</v>
      </c>
      <c r="F15" t="s">
        <v>9062</v>
      </c>
      <c r="G15">
        <v>2015</v>
      </c>
      <c r="H15">
        <v>2015</v>
      </c>
      <c r="I15">
        <v>2015</v>
      </c>
      <c r="J15">
        <v>2015</v>
      </c>
      <c r="K15">
        <v>0</v>
      </c>
      <c r="L15" s="2">
        <v>0</v>
      </c>
      <c r="M15" s="2">
        <v>0</v>
      </c>
      <c r="N15" s="2">
        <v>0</v>
      </c>
      <c r="O15" s="2">
        <v>23.75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23.75</v>
      </c>
      <c r="V15" t="s">
        <v>55</v>
      </c>
    </row>
    <row r="16" spans="1:22" x14ac:dyDescent="0.25">
      <c r="A16" t="s">
        <v>7944</v>
      </c>
      <c r="B16" t="s">
        <v>9343</v>
      </c>
      <c r="C16" t="s">
        <v>1</v>
      </c>
      <c r="D16" t="s">
        <v>7706</v>
      </c>
      <c r="E16" t="s">
        <v>9061</v>
      </c>
      <c r="F16" t="s">
        <v>9062</v>
      </c>
      <c r="G16">
        <v>2014</v>
      </c>
      <c r="H16">
        <v>2014</v>
      </c>
      <c r="I16">
        <v>2014</v>
      </c>
      <c r="J16">
        <v>2014</v>
      </c>
      <c r="K16">
        <v>0</v>
      </c>
      <c r="L16" s="2">
        <v>0</v>
      </c>
      <c r="M16" s="2">
        <v>0</v>
      </c>
      <c r="N16" s="2">
        <v>0</v>
      </c>
      <c r="O16" s="2">
        <v>20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20</v>
      </c>
      <c r="V16" t="s">
        <v>55</v>
      </c>
    </row>
    <row r="17" spans="1:22" x14ac:dyDescent="0.25">
      <c r="A17" t="s">
        <v>7944</v>
      </c>
      <c r="B17" t="s">
        <v>9342</v>
      </c>
      <c r="C17" t="s">
        <v>1</v>
      </c>
      <c r="D17" t="s">
        <v>7706</v>
      </c>
      <c r="E17" t="s">
        <v>9061</v>
      </c>
      <c r="F17" t="s">
        <v>9062</v>
      </c>
      <c r="G17">
        <v>2013</v>
      </c>
      <c r="H17">
        <v>2013</v>
      </c>
      <c r="I17">
        <v>2013</v>
      </c>
      <c r="J17">
        <v>2013</v>
      </c>
      <c r="K17">
        <v>0</v>
      </c>
      <c r="L17" s="2">
        <v>0</v>
      </c>
      <c r="M17" s="2">
        <v>0</v>
      </c>
      <c r="N17" s="2">
        <v>0</v>
      </c>
      <c r="O17" s="2">
        <v>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5</v>
      </c>
      <c r="V17" t="s">
        <v>55</v>
      </c>
    </row>
    <row r="18" spans="1:22" x14ac:dyDescent="0.25">
      <c r="A18" t="s">
        <v>7944</v>
      </c>
      <c r="B18" t="s">
        <v>9341</v>
      </c>
      <c r="C18" t="s">
        <v>1</v>
      </c>
      <c r="D18" t="s">
        <v>7706</v>
      </c>
      <c r="E18" t="s">
        <v>9061</v>
      </c>
      <c r="F18" t="s">
        <v>9062</v>
      </c>
      <c r="G18">
        <v>2012</v>
      </c>
      <c r="H18">
        <v>2012</v>
      </c>
      <c r="I18">
        <v>2012</v>
      </c>
      <c r="J18">
        <v>2012</v>
      </c>
      <c r="K18">
        <v>0</v>
      </c>
      <c r="L18" s="2">
        <v>0</v>
      </c>
      <c r="M18" s="2">
        <v>0</v>
      </c>
      <c r="N18" s="2">
        <v>0</v>
      </c>
      <c r="O18" s="2">
        <v>14.5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14.5</v>
      </c>
      <c r="V18" t="s">
        <v>55</v>
      </c>
    </row>
    <row r="19" spans="1:22" x14ac:dyDescent="0.25">
      <c r="A19" t="s">
        <v>7944</v>
      </c>
      <c r="B19" t="s">
        <v>9340</v>
      </c>
      <c r="C19" t="s">
        <v>1</v>
      </c>
      <c r="D19" t="s">
        <v>7706</v>
      </c>
      <c r="E19" t="s">
        <v>9061</v>
      </c>
      <c r="F19" t="s">
        <v>9062</v>
      </c>
      <c r="G19">
        <v>2011</v>
      </c>
      <c r="H19">
        <v>2011</v>
      </c>
      <c r="I19">
        <v>2011</v>
      </c>
      <c r="J19">
        <v>2011</v>
      </c>
      <c r="K19">
        <v>0</v>
      </c>
      <c r="L19" s="2">
        <v>0</v>
      </c>
      <c r="M19" s="2">
        <v>0</v>
      </c>
      <c r="N19" s="2">
        <v>0</v>
      </c>
      <c r="O19" s="2">
        <v>40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40</v>
      </c>
      <c r="V19" t="s">
        <v>55</v>
      </c>
    </row>
    <row r="20" spans="1:22" x14ac:dyDescent="0.25">
      <c r="A20" t="s">
        <v>7944</v>
      </c>
      <c r="B20" s="21" t="s">
        <v>9357</v>
      </c>
      <c r="C20" t="s">
        <v>1</v>
      </c>
      <c r="D20" t="s">
        <v>7706</v>
      </c>
      <c r="E20" t="s">
        <v>9061</v>
      </c>
      <c r="F20" t="s">
        <v>9062</v>
      </c>
      <c r="G20">
        <v>2010</v>
      </c>
      <c r="H20">
        <v>2010</v>
      </c>
      <c r="I20">
        <v>2010</v>
      </c>
      <c r="J20">
        <v>2010</v>
      </c>
      <c r="K20">
        <v>0</v>
      </c>
      <c r="L20" s="2">
        <v>0</v>
      </c>
      <c r="M20" s="2">
        <v>0</v>
      </c>
      <c r="N20" s="2">
        <v>0</v>
      </c>
      <c r="O20" s="2">
        <v>20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20</v>
      </c>
      <c r="V20" t="s">
        <v>55</v>
      </c>
    </row>
    <row r="21" spans="1:22" x14ac:dyDescent="0.25">
      <c r="A21" t="s">
        <v>7944</v>
      </c>
      <c r="B21" t="s">
        <v>9339</v>
      </c>
      <c r="C21" t="s">
        <v>1</v>
      </c>
      <c r="D21" t="s">
        <v>7706</v>
      </c>
      <c r="E21" t="s">
        <v>9061</v>
      </c>
      <c r="F21" t="s">
        <v>9062</v>
      </c>
      <c r="G21">
        <v>2009</v>
      </c>
      <c r="H21">
        <v>2009</v>
      </c>
      <c r="I21">
        <v>2009</v>
      </c>
      <c r="J21">
        <v>2009</v>
      </c>
      <c r="K21">
        <v>0</v>
      </c>
      <c r="L21" s="2">
        <v>0</v>
      </c>
      <c r="M21" s="2">
        <v>0</v>
      </c>
      <c r="N21" s="2">
        <v>0</v>
      </c>
      <c r="O21" s="2">
        <v>15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15</v>
      </c>
      <c r="V21" t="s">
        <v>55</v>
      </c>
    </row>
    <row r="22" spans="1:22" x14ac:dyDescent="0.25">
      <c r="A22" t="s">
        <v>7944</v>
      </c>
      <c r="B22" t="s">
        <v>9338</v>
      </c>
      <c r="C22" t="s">
        <v>1</v>
      </c>
      <c r="D22" t="s">
        <v>7706</v>
      </c>
      <c r="E22" t="s">
        <v>9061</v>
      </c>
      <c r="F22" t="s">
        <v>9062</v>
      </c>
      <c r="G22">
        <v>2008</v>
      </c>
      <c r="H22">
        <v>2008</v>
      </c>
      <c r="I22">
        <v>2008</v>
      </c>
      <c r="J22">
        <v>2008</v>
      </c>
      <c r="K22">
        <v>0</v>
      </c>
      <c r="L22" s="2">
        <v>0</v>
      </c>
      <c r="M22" s="2">
        <v>0</v>
      </c>
      <c r="N22" s="2">
        <v>0</v>
      </c>
      <c r="O22" s="2">
        <v>9.75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9.75</v>
      </c>
      <c r="V22" t="s">
        <v>55</v>
      </c>
    </row>
    <row r="23" spans="1:22" x14ac:dyDescent="0.25">
      <c r="A23" t="s">
        <v>7944</v>
      </c>
      <c r="B23" t="s">
        <v>9338</v>
      </c>
      <c r="C23" t="s">
        <v>1</v>
      </c>
      <c r="D23" t="s">
        <v>7706</v>
      </c>
      <c r="E23" t="s">
        <v>9061</v>
      </c>
      <c r="F23" t="s">
        <v>9062</v>
      </c>
      <c r="G23">
        <v>2007</v>
      </c>
      <c r="H23">
        <v>2007</v>
      </c>
      <c r="I23">
        <v>2007</v>
      </c>
      <c r="J23">
        <v>2007</v>
      </c>
      <c r="K23">
        <v>0</v>
      </c>
      <c r="L23" s="2">
        <v>0</v>
      </c>
      <c r="M23" s="2">
        <v>0</v>
      </c>
      <c r="N23" s="2">
        <v>0</v>
      </c>
      <c r="O23" s="2">
        <v>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5</v>
      </c>
      <c r="V23" t="s">
        <v>55</v>
      </c>
    </row>
    <row r="24" spans="1:22" x14ac:dyDescent="0.25">
      <c r="A24" t="s">
        <v>7944</v>
      </c>
      <c r="B24" t="s">
        <v>9337</v>
      </c>
      <c r="C24" t="s">
        <v>1</v>
      </c>
      <c r="D24" t="s">
        <v>7706</v>
      </c>
      <c r="E24" t="s">
        <v>9061</v>
      </c>
      <c r="F24" t="s">
        <v>9062</v>
      </c>
      <c r="G24">
        <v>2006</v>
      </c>
      <c r="H24">
        <v>2006</v>
      </c>
      <c r="I24">
        <v>2006</v>
      </c>
      <c r="J24">
        <v>2006</v>
      </c>
      <c r="K24">
        <v>0</v>
      </c>
      <c r="L24" s="2">
        <v>0</v>
      </c>
      <c r="M24" s="2">
        <v>0</v>
      </c>
      <c r="N24" s="2">
        <v>0</v>
      </c>
      <c r="O24" s="2">
        <v>26.5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26.5</v>
      </c>
      <c r="V24" t="s">
        <v>55</v>
      </c>
    </row>
    <row r="25" spans="1:22" x14ac:dyDescent="0.25">
      <c r="A25" t="s">
        <v>7944</v>
      </c>
      <c r="B25" t="s">
        <v>9336</v>
      </c>
      <c r="C25" t="s">
        <v>1</v>
      </c>
      <c r="D25" t="s">
        <v>7706</v>
      </c>
      <c r="E25" t="s">
        <v>9061</v>
      </c>
      <c r="F25" t="s">
        <v>9062</v>
      </c>
      <c r="G25">
        <v>2005</v>
      </c>
      <c r="H25">
        <v>2005</v>
      </c>
      <c r="I25">
        <v>2005</v>
      </c>
      <c r="J25">
        <v>2005</v>
      </c>
      <c r="K25">
        <v>0</v>
      </c>
      <c r="L25" s="2">
        <v>0</v>
      </c>
      <c r="M25" s="2">
        <v>0</v>
      </c>
      <c r="N25" s="2">
        <v>0</v>
      </c>
      <c r="O25" s="2">
        <v>31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31</v>
      </c>
      <c r="V25" t="s">
        <v>55</v>
      </c>
    </row>
    <row r="26" spans="1:22" x14ac:dyDescent="0.25">
      <c r="A26" t="s">
        <v>7944</v>
      </c>
      <c r="B26" t="s">
        <v>9335</v>
      </c>
      <c r="C26" t="s">
        <v>1</v>
      </c>
      <c r="D26" t="s">
        <v>7706</v>
      </c>
      <c r="E26" t="s">
        <v>9061</v>
      </c>
      <c r="F26" t="s">
        <v>9062</v>
      </c>
      <c r="G26">
        <v>2004</v>
      </c>
      <c r="H26">
        <v>2004</v>
      </c>
      <c r="I26">
        <v>2004</v>
      </c>
      <c r="J26">
        <v>2004</v>
      </c>
      <c r="K26">
        <v>0</v>
      </c>
      <c r="L26" s="2">
        <v>0</v>
      </c>
      <c r="M26" s="2">
        <v>0</v>
      </c>
      <c r="N26" s="2">
        <v>0</v>
      </c>
      <c r="O26" s="2">
        <v>22.5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22.5</v>
      </c>
      <c r="V26" t="s">
        <v>55</v>
      </c>
    </row>
    <row r="27" spans="1:22" ht="15.75" thickBot="1" x14ac:dyDescent="0.3"/>
    <row r="28" spans="1:22" ht="15.75" thickBot="1" x14ac:dyDescent="0.3">
      <c r="A28" s="126" t="s">
        <v>76</v>
      </c>
      <c r="B28" s="127"/>
      <c r="C28" s="127"/>
      <c r="D28" s="127"/>
      <c r="E28" s="127"/>
      <c r="F28" s="127"/>
      <c r="G28" s="127"/>
      <c r="H28" s="127"/>
      <c r="I28" s="127"/>
      <c r="J28" s="127"/>
      <c r="K28" s="128"/>
      <c r="L28" s="4">
        <f>+SUBTOTAL(9,Tabla3[V EXENTA])</f>
        <v>0</v>
      </c>
      <c r="M28" s="4">
        <f>+SUBTOTAL(9,Tabla3[VENTAS NO])</f>
        <v>0</v>
      </c>
      <c r="N28" s="4">
        <f>+SUBTOTAL(9,Tabla3[V NO SUJETAS])</f>
        <v>0</v>
      </c>
      <c r="O28" s="4">
        <f>+SUBTOTAL(9,Tabla3[V GRAVADAS])</f>
        <v>427.25</v>
      </c>
      <c r="P28" s="4">
        <f>+SUBTOTAL(9,Tabla3[EX IN CA])</f>
        <v>0</v>
      </c>
      <c r="Q28" s="4">
        <f>+SUBTOTAL(9,Tabla3[EX OUT CA])</f>
        <v>0</v>
      </c>
      <c r="R28" s="4">
        <f>+SUBTOTAL(9,Tabla3[EX SERVICE])</f>
        <v>0</v>
      </c>
      <c r="S28" s="4">
        <f>+SUBTOTAL(9,Tabla3[V ZONA FRAN])</f>
        <v>0</v>
      </c>
      <c r="T28" s="4">
        <f>+SUBTOTAL(9,Tabla3[V CTA A 3ERO])</f>
        <v>0</v>
      </c>
      <c r="U28" s="4">
        <f>+SUBTOTAL(9,Tabla3[TOTAL VENTA])</f>
        <v>427.25</v>
      </c>
    </row>
    <row r="29" spans="1:22" x14ac:dyDescent="0.25">
      <c r="O29" s="2">
        <f>O28/1.13</f>
        <v>378.09734513274338</v>
      </c>
    </row>
    <row r="30" spans="1:22" x14ac:dyDescent="0.25">
      <c r="O30" s="2">
        <f>O29*0.13</f>
        <v>49.152654867256643</v>
      </c>
    </row>
  </sheetData>
  <mergeCells count="1">
    <mergeCell ref="A28:K28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9016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82"/>
  <sheetViews>
    <sheetView topLeftCell="A4546" workbookViewId="0">
      <selection activeCell="B4583" sqref="B458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3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5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4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26" spans="1:2" x14ac:dyDescent="0.25">
      <c r="A4426" s="1" t="s">
        <v>9063</v>
      </c>
      <c r="B4426" t="s">
        <v>9064</v>
      </c>
    </row>
    <row r="4427" spans="1:2" x14ac:dyDescent="0.25">
      <c r="A4427" s="1" t="s">
        <v>9065</v>
      </c>
      <c r="B4427" t="s">
        <v>9066</v>
      </c>
    </row>
    <row r="4428" spans="1:2" x14ac:dyDescent="0.25">
      <c r="A4428" s="1" t="s">
        <v>9067</v>
      </c>
      <c r="B4428" t="s">
        <v>9068</v>
      </c>
    </row>
    <row r="4429" spans="1:2" x14ac:dyDescent="0.25">
      <c r="A4429" s="1" t="s">
        <v>9069</v>
      </c>
      <c r="B4429" t="s">
        <v>9070</v>
      </c>
    </row>
    <row r="4430" spans="1:2" x14ac:dyDescent="0.25">
      <c r="A4430" s="1" t="s">
        <v>9071</v>
      </c>
      <c r="B4430" t="s">
        <v>9072</v>
      </c>
    </row>
    <row r="4431" spans="1:2" x14ac:dyDescent="0.25">
      <c r="A4431" s="1" t="s">
        <v>9073</v>
      </c>
      <c r="B4431" t="s">
        <v>9074</v>
      </c>
    </row>
    <row r="4432" spans="1:2" x14ac:dyDescent="0.25">
      <c r="A4432" s="1" t="s">
        <v>9075</v>
      </c>
      <c r="B4432" t="s">
        <v>9076</v>
      </c>
    </row>
    <row r="4433" spans="1:2" x14ac:dyDescent="0.25">
      <c r="A4433" s="1" t="s">
        <v>9077</v>
      </c>
      <c r="B4433" t="s">
        <v>9078</v>
      </c>
    </row>
    <row r="4434" spans="1:2" x14ac:dyDescent="0.25">
      <c r="A4434" s="1" t="s">
        <v>9079</v>
      </c>
      <c r="B4434" t="s">
        <v>9080</v>
      </c>
    </row>
    <row r="4435" spans="1:2" x14ac:dyDescent="0.25">
      <c r="A4435" s="1" t="s">
        <v>9081</v>
      </c>
      <c r="B4435" t="s">
        <v>9082</v>
      </c>
    </row>
    <row r="4436" spans="1:2" x14ac:dyDescent="0.25">
      <c r="A4436" s="1" t="s">
        <v>9083</v>
      </c>
      <c r="B4436" t="s">
        <v>9084</v>
      </c>
    </row>
    <row r="4437" spans="1:2" x14ac:dyDescent="0.25">
      <c r="A4437" s="1" t="s">
        <v>52</v>
      </c>
      <c r="B4437" t="s">
        <v>9085</v>
      </c>
    </row>
    <row r="4438" spans="1:2" x14ac:dyDescent="0.25">
      <c r="A4438" s="1" t="s">
        <v>9086</v>
      </c>
      <c r="B4438" t="s">
        <v>9087</v>
      </c>
    </row>
    <row r="4439" spans="1:2" x14ac:dyDescent="0.25">
      <c r="A4439" s="1" t="s">
        <v>9088</v>
      </c>
      <c r="B4439" t="s">
        <v>9089</v>
      </c>
    </row>
    <row r="4440" spans="1:2" x14ac:dyDescent="0.25">
      <c r="A4440" s="1" t="s">
        <v>9090</v>
      </c>
      <c r="B4440" t="s">
        <v>9091</v>
      </c>
    </row>
    <row r="4441" spans="1:2" x14ac:dyDescent="0.25">
      <c r="A4441" s="1" t="s">
        <v>9092</v>
      </c>
      <c r="B4441" t="s">
        <v>9093</v>
      </c>
    </row>
    <row r="4442" spans="1:2" x14ac:dyDescent="0.25">
      <c r="A4442" s="1" t="s">
        <v>9094</v>
      </c>
      <c r="B4442" t="s">
        <v>9095</v>
      </c>
    </row>
    <row r="4443" spans="1:2" x14ac:dyDescent="0.25">
      <c r="A4443" s="1" t="s">
        <v>9096</v>
      </c>
      <c r="B4443" t="s">
        <v>9097</v>
      </c>
    </row>
    <row r="4444" spans="1:2" x14ac:dyDescent="0.25">
      <c r="A4444" s="1" t="s">
        <v>49</v>
      </c>
      <c r="B4444" t="s">
        <v>9098</v>
      </c>
    </row>
    <row r="4445" spans="1:2" x14ac:dyDescent="0.25">
      <c r="A4445" s="1" t="s">
        <v>9099</v>
      </c>
      <c r="B4445" t="s">
        <v>9100</v>
      </c>
    </row>
    <row r="4446" spans="1:2" x14ac:dyDescent="0.25">
      <c r="A4446" s="1" t="s">
        <v>9101</v>
      </c>
      <c r="B4446" t="s">
        <v>9102</v>
      </c>
    </row>
    <row r="4447" spans="1:2" x14ac:dyDescent="0.25">
      <c r="A4447" s="1" t="s">
        <v>48</v>
      </c>
      <c r="B4447" t="s">
        <v>9103</v>
      </c>
    </row>
    <row r="4448" spans="1:2" x14ac:dyDescent="0.25">
      <c r="A4448" s="1" t="s">
        <v>9104</v>
      </c>
      <c r="B4448" t="s">
        <v>9105</v>
      </c>
    </row>
    <row r="4449" spans="1:2" x14ac:dyDescent="0.25">
      <c r="A4449" s="1" t="s">
        <v>7810</v>
      </c>
      <c r="B4449" t="s">
        <v>9106</v>
      </c>
    </row>
    <row r="4450" spans="1:2" x14ac:dyDescent="0.25">
      <c r="A4450" s="1" t="s">
        <v>9107</v>
      </c>
      <c r="B4450" t="s">
        <v>9108</v>
      </c>
    </row>
    <row r="4451" spans="1:2" x14ac:dyDescent="0.25">
      <c r="A4451" s="1" t="s">
        <v>1696</v>
      </c>
      <c r="B4451" t="s">
        <v>9109</v>
      </c>
    </row>
    <row r="4452" spans="1:2" x14ac:dyDescent="0.25">
      <c r="A4452" s="1" t="s">
        <v>46</v>
      </c>
      <c r="B4452" t="s">
        <v>9110</v>
      </c>
    </row>
    <row r="4453" spans="1:2" x14ac:dyDescent="0.25">
      <c r="A4453" s="1" t="s">
        <v>9111</v>
      </c>
      <c r="B4453" t="s">
        <v>9112</v>
      </c>
    </row>
    <row r="4454" spans="1:2" x14ac:dyDescent="0.25">
      <c r="A4454" s="1" t="s">
        <v>9113</v>
      </c>
      <c r="B4454" t="s">
        <v>9114</v>
      </c>
    </row>
    <row r="4455" spans="1:2" x14ac:dyDescent="0.25">
      <c r="A4455" s="1" t="s">
        <v>9115</v>
      </c>
      <c r="B4455" t="s">
        <v>9116</v>
      </c>
    </row>
    <row r="4456" spans="1:2" x14ac:dyDescent="0.25">
      <c r="A4456" s="1" t="s">
        <v>9117</v>
      </c>
      <c r="B4456" t="s">
        <v>9118</v>
      </c>
    </row>
    <row r="4457" spans="1:2" x14ac:dyDescent="0.25">
      <c r="A4457" s="1" t="s">
        <v>9119</v>
      </c>
      <c r="B4457" t="s">
        <v>9120</v>
      </c>
    </row>
    <row r="4458" spans="1:2" x14ac:dyDescent="0.25">
      <c r="A4458" s="1" t="s">
        <v>9121</v>
      </c>
      <c r="B4458" t="s">
        <v>9122</v>
      </c>
    </row>
    <row r="4459" spans="1:2" x14ac:dyDescent="0.25">
      <c r="A4459" s="1" t="s">
        <v>9123</v>
      </c>
      <c r="B4459" t="s">
        <v>9124</v>
      </c>
    </row>
    <row r="4460" spans="1:2" x14ac:dyDescent="0.25">
      <c r="A4460" s="1" t="s">
        <v>45</v>
      </c>
      <c r="B4460" t="s">
        <v>9125</v>
      </c>
    </row>
    <row r="4461" spans="1:2" x14ac:dyDescent="0.25">
      <c r="A4461" s="1" t="s">
        <v>9126</v>
      </c>
      <c r="B4461" t="s">
        <v>9127</v>
      </c>
    </row>
    <row r="4462" spans="1:2" x14ac:dyDescent="0.25">
      <c r="A4462" s="1" t="s">
        <v>44</v>
      </c>
      <c r="B4462" t="s">
        <v>9128</v>
      </c>
    </row>
    <row r="4463" spans="1:2" x14ac:dyDescent="0.25">
      <c r="A4463" s="1" t="s">
        <v>9129</v>
      </c>
      <c r="B4463" t="s">
        <v>9130</v>
      </c>
    </row>
    <row r="4464" spans="1:2" x14ac:dyDescent="0.25">
      <c r="A4464" s="1" t="s">
        <v>9131</v>
      </c>
      <c r="B4464" t="s">
        <v>9132</v>
      </c>
    </row>
    <row r="4465" spans="1:5" x14ac:dyDescent="0.25">
      <c r="A4465" s="1" t="s">
        <v>9133</v>
      </c>
      <c r="B4465" t="s">
        <v>9134</v>
      </c>
    </row>
    <row r="4466" spans="1:5" x14ac:dyDescent="0.25">
      <c r="A4466" s="1" t="s">
        <v>43</v>
      </c>
      <c r="B4466" t="s">
        <v>9135</v>
      </c>
    </row>
    <row r="4467" spans="1:5" x14ac:dyDescent="0.25">
      <c r="A4467" s="1" t="s">
        <v>9136</v>
      </c>
      <c r="B4467" t="s">
        <v>9137</v>
      </c>
    </row>
    <row r="4468" spans="1:5" x14ac:dyDescent="0.25">
      <c r="A4468" s="1" t="s">
        <v>9138</v>
      </c>
      <c r="B4468" t="s">
        <v>9139</v>
      </c>
    </row>
    <row r="4469" spans="1:5" x14ac:dyDescent="0.25">
      <c r="A4469" s="1" t="s">
        <v>42</v>
      </c>
      <c r="B4469" t="s">
        <v>9140</v>
      </c>
    </row>
    <row r="4470" spans="1:5" x14ac:dyDescent="0.25">
      <c r="A4470" s="1" t="s">
        <v>9141</v>
      </c>
      <c r="B4470" t="s">
        <v>9142</v>
      </c>
    </row>
    <row r="4471" spans="1:5" x14ac:dyDescent="0.25">
      <c r="A4471" s="1" t="s">
        <v>9143</v>
      </c>
      <c r="B4471" t="s">
        <v>41</v>
      </c>
    </row>
    <row r="4472" spans="1:5" x14ac:dyDescent="0.25">
      <c r="A4472" s="1" t="s">
        <v>9144</v>
      </c>
      <c r="B4472" t="s">
        <v>9145</v>
      </c>
    </row>
    <row r="4473" spans="1:5" x14ac:dyDescent="0.25">
      <c r="A4473" s="1" t="s">
        <v>40</v>
      </c>
      <c r="B4473" t="s">
        <v>9146</v>
      </c>
    </row>
    <row r="4474" spans="1:5" x14ac:dyDescent="0.25">
      <c r="A4474" s="1" t="s">
        <v>39</v>
      </c>
      <c r="B4474" t="s">
        <v>9147</v>
      </c>
      <c r="E4474">
        <v>288.04000000000002</v>
      </c>
    </row>
    <row r="4475" spans="1:5" x14ac:dyDescent="0.25">
      <c r="A4475" s="1" t="s">
        <v>38</v>
      </c>
      <c r="B4475" t="s">
        <v>9148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9149</v>
      </c>
      <c r="C4476">
        <v>1946.16</v>
      </c>
      <c r="E4476">
        <v>191.61</v>
      </c>
    </row>
    <row r="4477" spans="1:5" x14ac:dyDescent="0.25">
      <c r="A4477" s="1" t="s">
        <v>9150</v>
      </c>
      <c r="B4477" t="s">
        <v>9151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9152</v>
      </c>
      <c r="E4478">
        <v>393.22</v>
      </c>
    </row>
    <row r="4479" spans="1:5" x14ac:dyDescent="0.25">
      <c r="A4479" s="1" t="s">
        <v>35</v>
      </c>
      <c r="B4479" t="s">
        <v>9153</v>
      </c>
      <c r="E4479">
        <f>SUM(E4474:E4478)</f>
        <v>1946.16</v>
      </c>
    </row>
    <row r="4480" spans="1:5" x14ac:dyDescent="0.25">
      <c r="A4480" s="1" t="s">
        <v>34</v>
      </c>
      <c r="B4480" t="s">
        <v>9154</v>
      </c>
    </row>
    <row r="4481" spans="1:2" x14ac:dyDescent="0.25">
      <c r="A4481" s="1" t="s">
        <v>9155</v>
      </c>
      <c r="B4481" t="s">
        <v>9156</v>
      </c>
    </row>
    <row r="4482" spans="1:2" x14ac:dyDescent="0.25">
      <c r="A4482" s="1" t="s">
        <v>33</v>
      </c>
      <c r="B4482" t="s">
        <v>9157</v>
      </c>
    </row>
    <row r="4483" spans="1:2" x14ac:dyDescent="0.25">
      <c r="A4483" s="1" t="s">
        <v>32</v>
      </c>
      <c r="B4483" t="s">
        <v>9158</v>
      </c>
    </row>
    <row r="4484" spans="1:2" x14ac:dyDescent="0.25">
      <c r="A4484" s="1" t="s">
        <v>9159</v>
      </c>
      <c r="B4484" t="s">
        <v>9160</v>
      </c>
    </row>
    <row r="4485" spans="1:2" x14ac:dyDescent="0.25">
      <c r="A4485" s="1" t="s">
        <v>9161</v>
      </c>
      <c r="B4485" t="s">
        <v>9162</v>
      </c>
    </row>
    <row r="4486" spans="1:2" x14ac:dyDescent="0.25">
      <c r="A4486" s="1" t="s">
        <v>9163</v>
      </c>
      <c r="B4486" t="s">
        <v>9164</v>
      </c>
    </row>
    <row r="4487" spans="1:2" x14ac:dyDescent="0.25">
      <c r="A4487" s="1" t="s">
        <v>9165</v>
      </c>
      <c r="B4487" t="s">
        <v>9166</v>
      </c>
    </row>
    <row r="4488" spans="1:2" x14ac:dyDescent="0.25">
      <c r="A4488" s="1" t="s">
        <v>6843</v>
      </c>
      <c r="B4488" t="s">
        <v>9167</v>
      </c>
    </row>
    <row r="4489" spans="1:2" x14ac:dyDescent="0.25">
      <c r="A4489" s="1" t="s">
        <v>9168</v>
      </c>
      <c r="B4489" t="s">
        <v>9169</v>
      </c>
    </row>
    <row r="4490" spans="1:2" x14ac:dyDescent="0.25">
      <c r="A4490" s="1" t="s">
        <v>9170</v>
      </c>
      <c r="B4490" t="s">
        <v>9171</v>
      </c>
    </row>
    <row r="4491" spans="1:2" x14ac:dyDescent="0.25">
      <c r="A4491" s="1" t="s">
        <v>5111</v>
      </c>
      <c r="B4491" t="s">
        <v>9172</v>
      </c>
    </row>
    <row r="4492" spans="1:2" x14ac:dyDescent="0.25">
      <c r="A4492" s="1" t="s">
        <v>9173</v>
      </c>
      <c r="B4492" t="s">
        <v>9174</v>
      </c>
    </row>
    <row r="4493" spans="1:2" x14ac:dyDescent="0.25">
      <c r="A4493" s="1" t="s">
        <v>9175</v>
      </c>
      <c r="B4493" t="s">
        <v>9176</v>
      </c>
    </row>
    <row r="4494" spans="1:2" x14ac:dyDescent="0.25">
      <c r="A4494" s="1" t="s">
        <v>9177</v>
      </c>
      <c r="B4494" t="s">
        <v>9178</v>
      </c>
    </row>
    <row r="4495" spans="1:2" x14ac:dyDescent="0.25">
      <c r="A4495" s="1" t="s">
        <v>3874</v>
      </c>
      <c r="B4495" t="s">
        <v>9179</v>
      </c>
    </row>
    <row r="4496" spans="1:2" x14ac:dyDescent="0.25">
      <c r="A4496" s="1" t="s">
        <v>9180</v>
      </c>
      <c r="B4496" t="s">
        <v>9181</v>
      </c>
    </row>
    <row r="4497" spans="1:2" x14ac:dyDescent="0.25">
      <c r="A4497" s="1" t="s">
        <v>9182</v>
      </c>
      <c r="B4497" t="s">
        <v>9183</v>
      </c>
    </row>
    <row r="4498" spans="1:2" x14ac:dyDescent="0.25">
      <c r="A4498" s="1" t="s">
        <v>9184</v>
      </c>
      <c r="B4498" t="s">
        <v>9185</v>
      </c>
    </row>
    <row r="4499" spans="1:2" x14ac:dyDescent="0.25">
      <c r="A4499" s="1" t="s">
        <v>9186</v>
      </c>
      <c r="B4499" t="s">
        <v>9187</v>
      </c>
    </row>
    <row r="4500" spans="1:2" x14ac:dyDescent="0.25">
      <c r="A4500" s="1" t="s">
        <v>9188</v>
      </c>
      <c r="B4500" t="s">
        <v>9189</v>
      </c>
    </row>
    <row r="4501" spans="1:2" x14ac:dyDescent="0.25">
      <c r="A4501" s="1" t="s">
        <v>9190</v>
      </c>
      <c r="B4501" t="s">
        <v>9191</v>
      </c>
    </row>
    <row r="4502" spans="1:2" x14ac:dyDescent="0.25">
      <c r="A4502" s="1" t="s">
        <v>9192</v>
      </c>
      <c r="B4502" t="s">
        <v>9193</v>
      </c>
    </row>
    <row r="4503" spans="1:2" x14ac:dyDescent="0.25">
      <c r="A4503" s="1" t="s">
        <v>9194</v>
      </c>
      <c r="B4503" t="s">
        <v>9195</v>
      </c>
    </row>
    <row r="4504" spans="1:2" x14ac:dyDescent="0.25">
      <c r="A4504" s="1" t="s">
        <v>9196</v>
      </c>
      <c r="B4504" t="s">
        <v>9197</v>
      </c>
    </row>
    <row r="4505" spans="1:2" x14ac:dyDescent="0.25">
      <c r="A4505" s="1" t="s">
        <v>9198</v>
      </c>
      <c r="B4505" t="s">
        <v>9199</v>
      </c>
    </row>
    <row r="4506" spans="1:2" x14ac:dyDescent="0.25">
      <c r="A4506" s="1" t="s">
        <v>9200</v>
      </c>
      <c r="B4506" t="s">
        <v>9201</v>
      </c>
    </row>
    <row r="4507" spans="1:2" x14ac:dyDescent="0.25">
      <c r="A4507" s="1" t="s">
        <v>9202</v>
      </c>
      <c r="B4507" t="s">
        <v>9203</v>
      </c>
    </row>
    <row r="4508" spans="1:2" x14ac:dyDescent="0.25">
      <c r="A4508" s="1" t="s">
        <v>9204</v>
      </c>
      <c r="B4508" t="s">
        <v>9205</v>
      </c>
    </row>
    <row r="4509" spans="1:2" x14ac:dyDescent="0.25">
      <c r="A4509" s="1" t="s">
        <v>2475</v>
      </c>
      <c r="B4509" t="s">
        <v>9206</v>
      </c>
    </row>
    <row r="4510" spans="1:2" x14ac:dyDescent="0.25">
      <c r="A4510" s="1" t="s">
        <v>1672</v>
      </c>
      <c r="B4510" t="s">
        <v>9207</v>
      </c>
    </row>
    <row r="4511" spans="1:2" x14ac:dyDescent="0.25">
      <c r="A4511" s="1" t="s">
        <v>9208</v>
      </c>
      <c r="B4511" t="s">
        <v>9209</v>
      </c>
    </row>
    <row r="4512" spans="1:2" x14ac:dyDescent="0.25">
      <c r="A4512" s="1" t="s">
        <v>9210</v>
      </c>
      <c r="B4512" t="s">
        <v>9211</v>
      </c>
    </row>
    <row r="4513" spans="1:2" x14ac:dyDescent="0.25">
      <c r="A4513" s="1" t="s">
        <v>5755</v>
      </c>
      <c r="B4513" t="s">
        <v>9212</v>
      </c>
    </row>
    <row r="4514" spans="1:2" x14ac:dyDescent="0.25">
      <c r="A4514" s="1" t="s">
        <v>9213</v>
      </c>
      <c r="B4514" t="s">
        <v>9214</v>
      </c>
    </row>
    <row r="4515" spans="1:2" x14ac:dyDescent="0.25">
      <c r="A4515" s="1" t="s">
        <v>9215</v>
      </c>
      <c r="B4515" t="s">
        <v>9216</v>
      </c>
    </row>
    <row r="4516" spans="1:2" x14ac:dyDescent="0.25">
      <c r="A4516" s="1" t="s">
        <v>9217</v>
      </c>
      <c r="B4516" t="s">
        <v>9218</v>
      </c>
    </row>
    <row r="4517" spans="1:2" x14ac:dyDescent="0.25">
      <c r="A4517" s="1" t="s">
        <v>9219</v>
      </c>
      <c r="B4517" t="s">
        <v>9220</v>
      </c>
    </row>
    <row r="4518" spans="1:2" x14ac:dyDescent="0.25">
      <c r="A4518" s="1" t="s">
        <v>9221</v>
      </c>
      <c r="B4518" t="s">
        <v>9222</v>
      </c>
    </row>
    <row r="4519" spans="1:2" x14ac:dyDescent="0.25">
      <c r="A4519" s="1" t="s">
        <v>9223</v>
      </c>
      <c r="B4519" t="s">
        <v>9224</v>
      </c>
    </row>
    <row r="4520" spans="1:2" x14ac:dyDescent="0.25">
      <c r="A4520" s="1" t="s">
        <v>3089</v>
      </c>
      <c r="B4520" t="s">
        <v>9225</v>
      </c>
    </row>
    <row r="4521" spans="1:2" x14ac:dyDescent="0.25">
      <c r="A4521" s="1" t="s">
        <v>9226</v>
      </c>
      <c r="B4521" t="s">
        <v>9227</v>
      </c>
    </row>
    <row r="4522" spans="1:2" x14ac:dyDescent="0.25">
      <c r="A4522" s="1" t="s">
        <v>9228</v>
      </c>
      <c r="B4522" t="s">
        <v>9229</v>
      </c>
    </row>
    <row r="4523" spans="1:2" x14ac:dyDescent="0.25">
      <c r="A4523" s="1" t="s">
        <v>9230</v>
      </c>
      <c r="B4523" t="s">
        <v>9231</v>
      </c>
    </row>
    <row r="4524" spans="1:2" x14ac:dyDescent="0.25">
      <c r="A4524" s="1" t="s">
        <v>9232</v>
      </c>
      <c r="B4524" t="s">
        <v>9233</v>
      </c>
    </row>
    <row r="4525" spans="1:2" x14ac:dyDescent="0.25">
      <c r="A4525" s="1" t="s">
        <v>9234</v>
      </c>
      <c r="B4525" t="s">
        <v>9235</v>
      </c>
    </row>
    <row r="4526" spans="1:2" x14ac:dyDescent="0.25">
      <c r="A4526" s="1" t="s">
        <v>9236</v>
      </c>
      <c r="B4526" t="s">
        <v>9237</v>
      </c>
    </row>
    <row r="4527" spans="1:2" x14ac:dyDescent="0.25">
      <c r="A4527" s="1" t="s">
        <v>9238</v>
      </c>
      <c r="B4527" t="s">
        <v>9239</v>
      </c>
    </row>
    <row r="4528" spans="1:2" x14ac:dyDescent="0.25">
      <c r="A4528" s="1" t="s">
        <v>9240</v>
      </c>
      <c r="B4528" t="s">
        <v>9241</v>
      </c>
    </row>
    <row r="4529" spans="1:2" x14ac:dyDescent="0.25">
      <c r="A4529" s="1" t="s">
        <v>7494</v>
      </c>
      <c r="B4529" t="s">
        <v>9242</v>
      </c>
    </row>
    <row r="4530" spans="1:2" x14ac:dyDescent="0.25">
      <c r="A4530" s="1" t="s">
        <v>9243</v>
      </c>
      <c r="B4530" t="s">
        <v>9244</v>
      </c>
    </row>
    <row r="4531" spans="1:2" x14ac:dyDescent="0.25">
      <c r="A4531" s="1" t="s">
        <v>9245</v>
      </c>
      <c r="B4531" t="s">
        <v>9246</v>
      </c>
    </row>
    <row r="4532" spans="1:2" x14ac:dyDescent="0.25">
      <c r="A4532" s="1" t="s">
        <v>9247</v>
      </c>
      <c r="B4532" t="s">
        <v>9248</v>
      </c>
    </row>
    <row r="4533" spans="1:2" x14ac:dyDescent="0.25">
      <c r="A4533" s="1" t="s">
        <v>9249</v>
      </c>
      <c r="B4533" t="s">
        <v>9250</v>
      </c>
    </row>
    <row r="4534" spans="1:2" x14ac:dyDescent="0.25">
      <c r="A4534" s="1" t="s">
        <v>9251</v>
      </c>
      <c r="B4534" t="s">
        <v>9252</v>
      </c>
    </row>
    <row r="4535" spans="1:2" x14ac:dyDescent="0.25">
      <c r="A4535" s="1" t="s">
        <v>2453</v>
      </c>
      <c r="B4535" t="s">
        <v>9253</v>
      </c>
    </row>
    <row r="4536" spans="1:2" x14ac:dyDescent="0.25">
      <c r="A4536" s="1" t="s">
        <v>9254</v>
      </c>
      <c r="B4536" t="s">
        <v>9255</v>
      </c>
    </row>
    <row r="4537" spans="1:2" x14ac:dyDescent="0.25">
      <c r="A4537" s="1" t="s">
        <v>9256</v>
      </c>
      <c r="B4537" t="s">
        <v>9257</v>
      </c>
    </row>
    <row r="4538" spans="1:2" x14ac:dyDescent="0.25">
      <c r="A4538" s="1" t="s">
        <v>9258</v>
      </c>
      <c r="B4538" t="s">
        <v>9259</v>
      </c>
    </row>
    <row r="4539" spans="1:2" x14ac:dyDescent="0.25">
      <c r="A4539" s="1" t="s">
        <v>3984</v>
      </c>
      <c r="B4539" t="s">
        <v>9260</v>
      </c>
    </row>
    <row r="4540" spans="1:2" x14ac:dyDescent="0.25">
      <c r="A4540" s="1" t="s">
        <v>9261</v>
      </c>
      <c r="B4540" t="s">
        <v>9262</v>
      </c>
    </row>
    <row r="4541" spans="1:2" x14ac:dyDescent="0.25">
      <c r="A4541" s="1" t="s">
        <v>9263</v>
      </c>
      <c r="B4541" t="s">
        <v>9264</v>
      </c>
    </row>
    <row r="4542" spans="1:2" x14ac:dyDescent="0.25">
      <c r="A4542" s="1" t="s">
        <v>3704</v>
      </c>
      <c r="B4542" t="s">
        <v>9265</v>
      </c>
    </row>
    <row r="4543" spans="1:2" x14ac:dyDescent="0.25">
      <c r="A4543" s="1" t="s">
        <v>9266</v>
      </c>
      <c r="B4543" t="s">
        <v>9267</v>
      </c>
    </row>
    <row r="4544" spans="1:2" x14ac:dyDescent="0.25">
      <c r="A4544" s="1" t="s">
        <v>9268</v>
      </c>
      <c r="B4544" t="s">
        <v>9269</v>
      </c>
    </row>
    <row r="4545" spans="1:2" x14ac:dyDescent="0.25">
      <c r="A4545" s="1" t="s">
        <v>9270</v>
      </c>
      <c r="B4545" t="s">
        <v>9271</v>
      </c>
    </row>
    <row r="4546" spans="1:2" x14ac:dyDescent="0.25">
      <c r="A4546" s="1" t="s">
        <v>7369</v>
      </c>
      <c r="B4546" t="s">
        <v>9272</v>
      </c>
    </row>
    <row r="4547" spans="1:2" x14ac:dyDescent="0.25">
      <c r="A4547" s="1" t="s">
        <v>9273</v>
      </c>
      <c r="B4547" t="s">
        <v>9274</v>
      </c>
    </row>
    <row r="4548" spans="1:2" x14ac:dyDescent="0.25">
      <c r="A4548" s="1" t="s">
        <v>9275</v>
      </c>
      <c r="B4548" t="s">
        <v>9276</v>
      </c>
    </row>
    <row r="4549" spans="1:2" x14ac:dyDescent="0.25">
      <c r="A4549" s="1" t="s">
        <v>9277</v>
      </c>
      <c r="B4549" t="s">
        <v>9278</v>
      </c>
    </row>
    <row r="4550" spans="1:2" x14ac:dyDescent="0.25">
      <c r="A4550" s="1" t="s">
        <v>9279</v>
      </c>
      <c r="B4550" t="s">
        <v>9280</v>
      </c>
    </row>
    <row r="4551" spans="1:2" x14ac:dyDescent="0.25">
      <c r="A4551" s="1" t="s">
        <v>2192</v>
      </c>
      <c r="B4551" t="s">
        <v>9281</v>
      </c>
    </row>
    <row r="4552" spans="1:2" x14ac:dyDescent="0.25">
      <c r="A4552" s="1" t="s">
        <v>9282</v>
      </c>
      <c r="B4552" t="s">
        <v>9283</v>
      </c>
    </row>
    <row r="4553" spans="1:2" x14ac:dyDescent="0.25">
      <c r="A4553" s="1" t="s">
        <v>9284</v>
      </c>
      <c r="B4553" t="s">
        <v>9285</v>
      </c>
    </row>
    <row r="4554" spans="1:2" x14ac:dyDescent="0.25">
      <c r="A4554" s="1" t="s">
        <v>9286</v>
      </c>
      <c r="B4554" t="s">
        <v>9287</v>
      </c>
    </row>
    <row r="4555" spans="1:2" x14ac:dyDescent="0.25">
      <c r="A4555" s="1" t="s">
        <v>9288</v>
      </c>
      <c r="B4555" t="s">
        <v>9289</v>
      </c>
    </row>
    <row r="4556" spans="1:2" x14ac:dyDescent="0.25">
      <c r="A4556" s="1" t="s">
        <v>9290</v>
      </c>
      <c r="B4556" t="s">
        <v>9291</v>
      </c>
    </row>
    <row r="4557" spans="1:2" x14ac:dyDescent="0.25">
      <c r="A4557" s="1" t="s">
        <v>9292</v>
      </c>
      <c r="B4557" t="s">
        <v>9293</v>
      </c>
    </row>
    <row r="4558" spans="1:2" x14ac:dyDescent="0.25">
      <c r="A4558" s="1" t="s">
        <v>9294</v>
      </c>
      <c r="B4558" t="s">
        <v>9295</v>
      </c>
    </row>
    <row r="4559" spans="1:2" x14ac:dyDescent="0.25">
      <c r="A4559" s="1" t="s">
        <v>7484</v>
      </c>
      <c r="B4559" t="s">
        <v>9296</v>
      </c>
    </row>
    <row r="4560" spans="1:2" x14ac:dyDescent="0.25">
      <c r="A4560" s="1" t="s">
        <v>9297</v>
      </c>
      <c r="B4560" t="s">
        <v>9298</v>
      </c>
    </row>
    <row r="4561" spans="1:2" x14ac:dyDescent="0.25">
      <c r="A4561" s="1" t="s">
        <v>9299</v>
      </c>
      <c r="B4561" t="s">
        <v>9300</v>
      </c>
    </row>
    <row r="4562" spans="1:2" x14ac:dyDescent="0.25">
      <c r="A4562" s="1" t="s">
        <v>9301</v>
      </c>
      <c r="B4562" t="s">
        <v>9302</v>
      </c>
    </row>
    <row r="4563" spans="1:2" x14ac:dyDescent="0.25">
      <c r="A4563" s="1" t="s">
        <v>9303</v>
      </c>
      <c r="B4563" t="s">
        <v>9304</v>
      </c>
    </row>
    <row r="4564" spans="1:2" x14ac:dyDescent="0.25">
      <c r="A4564" s="1" t="s">
        <v>9305</v>
      </c>
      <c r="B4564" t="s">
        <v>9306</v>
      </c>
    </row>
    <row r="4565" spans="1:2" x14ac:dyDescent="0.25">
      <c r="A4565" s="1" t="s">
        <v>9307</v>
      </c>
      <c r="B4565" t="s">
        <v>9308</v>
      </c>
    </row>
    <row r="4566" spans="1:2" x14ac:dyDescent="0.25">
      <c r="A4566" s="1" t="s">
        <v>9309</v>
      </c>
      <c r="B4566" t="s">
        <v>9310</v>
      </c>
    </row>
    <row r="4567" spans="1:2" x14ac:dyDescent="0.25">
      <c r="A4567" s="1" t="s">
        <v>9311</v>
      </c>
      <c r="B4567" t="s">
        <v>9312</v>
      </c>
    </row>
    <row r="4568" spans="1:2" x14ac:dyDescent="0.25">
      <c r="A4568" s="1" t="s">
        <v>9313</v>
      </c>
      <c r="B4568" t="s">
        <v>9314</v>
      </c>
    </row>
    <row r="4569" spans="1:2" x14ac:dyDescent="0.25">
      <c r="A4569" s="1" t="s">
        <v>9315</v>
      </c>
      <c r="B4569" t="s">
        <v>9316</v>
      </c>
    </row>
    <row r="4570" spans="1:2" x14ac:dyDescent="0.25">
      <c r="A4570" s="1" t="s">
        <v>9317</v>
      </c>
      <c r="B4570" t="s">
        <v>9318</v>
      </c>
    </row>
    <row r="4571" spans="1:2" x14ac:dyDescent="0.25">
      <c r="A4571" s="1" t="s">
        <v>9319</v>
      </c>
      <c r="B4571" t="s">
        <v>9320</v>
      </c>
    </row>
    <row r="4572" spans="1:2" x14ac:dyDescent="0.25">
      <c r="A4572" s="1" t="s">
        <v>9321</v>
      </c>
      <c r="B4572" t="s">
        <v>9322</v>
      </c>
    </row>
    <row r="4573" spans="1:2" x14ac:dyDescent="0.25">
      <c r="A4573" s="1" t="s">
        <v>5037</v>
      </c>
      <c r="B4573" t="s">
        <v>9323</v>
      </c>
    </row>
    <row r="4574" spans="1:2" x14ac:dyDescent="0.25">
      <c r="A4574" s="1" t="s">
        <v>9324</v>
      </c>
      <c r="B4574" t="s">
        <v>9325</v>
      </c>
    </row>
    <row r="4575" spans="1:2" x14ac:dyDescent="0.25">
      <c r="A4575" s="1" t="s">
        <v>9326</v>
      </c>
      <c r="B4575" t="s">
        <v>9327</v>
      </c>
    </row>
    <row r="4576" spans="1:2" x14ac:dyDescent="0.25">
      <c r="A4576" s="1" t="s">
        <v>2758</v>
      </c>
      <c r="B4576" t="s">
        <v>9328</v>
      </c>
    </row>
    <row r="4577" spans="1:2" x14ac:dyDescent="0.25">
      <c r="A4577" s="1" t="s">
        <v>9329</v>
      </c>
      <c r="B4577" t="s">
        <v>9330</v>
      </c>
    </row>
    <row r="4578" spans="1:2" x14ac:dyDescent="0.25">
      <c r="A4578" s="22" t="s">
        <v>9058</v>
      </c>
      <c r="B4578" t="s">
        <v>9331</v>
      </c>
    </row>
    <row r="4579" spans="1:2" x14ac:dyDescent="0.25">
      <c r="A4579" s="22" t="s">
        <v>9057</v>
      </c>
      <c r="B4579" t="s">
        <v>9332</v>
      </c>
    </row>
    <row r="4580" spans="1:2" x14ac:dyDescent="0.25">
      <c r="A4580" s="22" t="s">
        <v>9333</v>
      </c>
      <c r="B4580" t="s">
        <v>9334</v>
      </c>
    </row>
    <row r="4581" spans="1:2" x14ac:dyDescent="0.25">
      <c r="A4581" s="22" t="s">
        <v>9059</v>
      </c>
      <c r="B4581" t="s">
        <v>9060</v>
      </c>
    </row>
    <row r="4582" spans="1:2" x14ac:dyDescent="0.25">
      <c r="A4582" s="22" t="s">
        <v>9358</v>
      </c>
      <c r="B4582" t="s">
        <v>9359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D9" sqref="D9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1"/>
      <c r="C1" s="132"/>
      <c r="D1" s="129" t="s">
        <v>8955</v>
      </c>
      <c r="E1" s="130"/>
      <c r="F1" s="130"/>
      <c r="I1" s="89"/>
    </row>
    <row r="3" spans="1:10 16383:16383" ht="21.75" customHeight="1" x14ac:dyDescent="0.25">
      <c r="D3" s="85" t="s">
        <v>8574</v>
      </c>
      <c r="E3" s="86" t="s">
        <v>7944</v>
      </c>
      <c r="F3" s="87" t="s">
        <v>8776</v>
      </c>
      <c r="G3" s="77"/>
      <c r="H3" s="85" t="s">
        <v>8777</v>
      </c>
      <c r="I3" s="86" t="s">
        <v>8758</v>
      </c>
      <c r="XFC3" t="s">
        <v>7944</v>
      </c>
    </row>
    <row r="4" spans="1:10 16383:16383" ht="18" customHeight="1" x14ac:dyDescent="0.25">
      <c r="D4" s="92" t="s">
        <v>8759</v>
      </c>
      <c r="E4" s="93">
        <f>ROUND(SUMIFS(Tabla3[[#All],[V GRAVADAS]],Tabla3[[#All],[MES]],Tabla7[[#Headers],[ENERO]])/(1.13),2)</f>
        <v>378.1</v>
      </c>
      <c r="F4" s="94"/>
      <c r="G4" s="111"/>
      <c r="H4" s="92" t="s">
        <v>8760</v>
      </c>
      <c r="I4" s="116">
        <f>ROUND(F7*0.13-F11*0.13-E13-E14,2)</f>
        <v>26.17</v>
      </c>
      <c r="XFC4" t="s">
        <v>7981</v>
      </c>
    </row>
    <row r="5" spans="1:10 16383:16383" ht="18" customHeight="1" x14ac:dyDescent="0.25">
      <c r="D5" s="92" t="s">
        <v>8761</v>
      </c>
      <c r="E5" s="93">
        <f>ROUND(SUMIFS(Tabla2[[#All],[V. GRAVADA]],Tabla2[[#All],[MES]],Tabla7[[#Headers],[ENERO]],Tabla2[[#All],[TIPO DE DOC]],3),2)</f>
        <v>0</v>
      </c>
      <c r="F5" s="94"/>
      <c r="G5" s="77"/>
      <c r="H5" s="92" t="s">
        <v>8762</v>
      </c>
      <c r="I5" s="102">
        <f>ROUND(F7*0.0175,2)+E15</f>
        <v>6.62</v>
      </c>
      <c r="XFC5" t="s">
        <v>8153</v>
      </c>
    </row>
    <row r="6" spans="1:10 16383:16383" ht="18" customHeight="1" x14ac:dyDescent="0.25">
      <c r="D6" s="92" t="s">
        <v>8763</v>
      </c>
      <c r="E6" s="93">
        <f>ROUND(SUMIFS(Tabla2[[#All],[V. GRAVADA]],Tabla2[[#All],[MES]],Tabla7[[#Headers],[ENERO]],Tabla2[[#All],[TIPO DE DOC]],5),2)</f>
        <v>0</v>
      </c>
      <c r="F6" s="94"/>
      <c r="G6" s="111"/>
      <c r="H6" s="109" t="s">
        <v>8764</v>
      </c>
      <c r="I6" s="103">
        <f>SUM(I4:I5)</f>
        <v>32.79</v>
      </c>
      <c r="XFC6" t="s">
        <v>8265</v>
      </c>
    </row>
    <row r="7" spans="1:10 16383:16383" ht="18" customHeight="1" x14ac:dyDescent="0.25">
      <c r="D7" s="120" t="s">
        <v>8774</v>
      </c>
      <c r="E7" s="121"/>
      <c r="F7" s="122">
        <f>+E4+E5-E6</f>
        <v>378.1</v>
      </c>
      <c r="G7" s="77"/>
      <c r="H7" s="83"/>
      <c r="I7" s="84"/>
      <c r="XFC7" t="s">
        <v>8322</v>
      </c>
    </row>
    <row r="8" spans="1:10 16383:16383" ht="18" customHeight="1" x14ac:dyDescent="0.25">
      <c r="D8" s="92" t="s">
        <v>8765</v>
      </c>
      <c r="E8" s="93">
        <f>SUMIFS(Tabla1[[#All],[C. GRAVADA]],Tabla1[[#All],[MES]],Tabla7[[#Headers],[ENERO]],Tabla1[[#All],[TIPO DE DOC]],"03")</f>
        <v>176.82999999999998</v>
      </c>
      <c r="F8" s="95"/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8766</v>
      </c>
      <c r="E9" s="93">
        <f>SUMIFS(Tabla1[[#All],[IMPOR BIENES]],Tabla1[[#All],[MES]],Tabla7[[#Headers],[ENERO]],Tabla1[[#All],[TIPO DE DOC]],12)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8767</v>
      </c>
      <c r="E10" s="93">
        <f>SUMIFS(Tabla1[[#All],[C. GRAVADA]],Tabla1[[#All],[MES]],Tabla7[[#Headers],[ENERO]],Tabla1[[#All],[TIPO DE DOC]],"05")</f>
        <v>0</v>
      </c>
      <c r="F10" s="96"/>
      <c r="XFC10" t="s">
        <v>8325</v>
      </c>
    </row>
    <row r="11" spans="1:10 16383:16383" ht="18" customHeight="1" x14ac:dyDescent="0.25">
      <c r="D11" s="120" t="s">
        <v>8775</v>
      </c>
      <c r="E11" s="121"/>
      <c r="F11" s="122">
        <f>IFERROR(+E8+E9-E10,"")</f>
        <v>176.82999999999998</v>
      </c>
      <c r="G11" s="15"/>
      <c r="XFC11" t="s">
        <v>8326</v>
      </c>
    </row>
    <row r="12" spans="1:10 16383:16383" ht="18" customHeight="1" x14ac:dyDescent="0.25">
      <c r="D12" s="92" t="s">
        <v>8768</v>
      </c>
      <c r="E12" s="93">
        <f>SUMIFS(Tabla1[[#All],[C. EXENTAS]],Tabla1[[#All],[MES]],Tabla7[[#Headers],[ENERO]],Tabla1[[#All],[TIPO DE DOC]],"03")</f>
        <v>0</v>
      </c>
      <c r="F12" s="97"/>
      <c r="G12" s="15"/>
      <c r="XFC12" t="s">
        <v>8327</v>
      </c>
    </row>
    <row r="13" spans="1:10 16383:16383" ht="18" customHeight="1" x14ac:dyDescent="0.25">
      <c r="D13" s="92" t="s">
        <v>8769</v>
      </c>
      <c r="E13" s="93">
        <f>SUMIFS(Tabla1[[#All],[PERCEPCIONES]],Tabla1[[#All],[MES]],Tabla7[[#Headers],[ENERO]],Tabla1[[#All],[TIPO DE DOC]],"03")</f>
        <v>0</v>
      </c>
      <c r="F13" s="98"/>
      <c r="XFC13" t="s">
        <v>8328</v>
      </c>
    </row>
    <row r="14" spans="1:10 16383:16383" ht="18" customHeight="1" x14ac:dyDescent="0.25">
      <c r="D14" s="92" t="s">
        <v>8770</v>
      </c>
      <c r="E14" s="93">
        <f>SUMIFS(Tabla6[[#Headers],[#Data],[Monto Retención 1%]],Tabla6[[#Headers],[#Data],[Mes]],Tabla7[[#Headers],[ENERO]])</f>
        <v>0</v>
      </c>
      <c r="F14" s="99"/>
      <c r="XFC14" t="s">
        <v>8329</v>
      </c>
    </row>
    <row r="15" spans="1:10 16383:16383" ht="18" customHeight="1" x14ac:dyDescent="0.25">
      <c r="D15" s="100" t="s">
        <v>8771</v>
      </c>
      <c r="E15" s="101">
        <f>+Tabla9[[#Totals],[IMPUESTO RETENIDO ]]</f>
        <v>0</v>
      </c>
      <c r="F15" s="97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2024-03-11T14:36:06Z</dcterms:modified>
</cp:coreProperties>
</file>