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ONI\2023\"/>
    </mc:Choice>
  </mc:AlternateContent>
  <xr:revisionPtr revIDLastSave="0" documentId="13_ncr:1_{BF9CD974-FB9F-4ACF-AE6F-4351C2C88D89}" xr6:coauthVersionLast="47" xr6:coauthVersionMax="47" xr10:uidLastSave="{00000000-0000-0000-0000-000000000000}"/>
  <bookViews>
    <workbookView xWindow="-120" yWindow="-120" windowWidth="29040" windowHeight="15990" activeTab="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0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6" l="1"/>
  <c r="E5" i="29" l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4" i="29" l="1"/>
  <c r="E15" i="29"/>
  <c r="G2" i="30" l="1"/>
  <c r="F2" i="30" s="1"/>
  <c r="I2" i="30"/>
  <c r="H2" i="30" s="1"/>
  <c r="G3" i="30"/>
  <c r="F3" i="30" s="1"/>
  <c r="I3" i="30"/>
  <c r="H3" i="30" s="1"/>
  <c r="I5" i="31" l="1"/>
  <c r="E16" i="29" s="1"/>
  <c r="J5" i="31"/>
  <c r="K5" i="31"/>
  <c r="L5" i="31"/>
  <c r="M5" i="31"/>
  <c r="N5" i="31"/>
  <c r="O5" i="31"/>
  <c r="P5" i="31"/>
  <c r="H5" i="31"/>
  <c r="S5" i="31"/>
  <c r="I3" i="13" l="1"/>
  <c r="D17" i="6"/>
  <c r="E6" i="29" l="1"/>
  <c r="E10" i="29"/>
  <c r="E7" i="29" l="1"/>
  <c r="P5" i="30"/>
  <c r="N5" i="30"/>
  <c r="M5" i="30"/>
  <c r="L5" i="30"/>
  <c r="K5" i="30"/>
  <c r="E13" i="29"/>
  <c r="E11" i="29"/>
  <c r="E9" i="29"/>
  <c r="E4" i="29"/>
  <c r="F5" i="29" s="1"/>
  <c r="F7" i="29" l="1"/>
  <c r="I5" i="29" s="1"/>
  <c r="F12" i="29"/>
  <c r="F8" i="29"/>
  <c r="I4" i="29" l="1"/>
  <c r="E3" i="13"/>
  <c r="I6" i="29" l="1"/>
  <c r="F3" i="13" l="1"/>
  <c r="T144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144" i="7" l="1"/>
  <c r="J3" i="13" l="1"/>
  <c r="H3" i="13"/>
  <c r="M64" i="10" l="1"/>
  <c r="N64" i="10"/>
  <c r="O64" i="10"/>
  <c r="O65" i="10" s="1"/>
  <c r="O66" i="10" s="1"/>
  <c r="P64" i="10"/>
  <c r="Q64" i="10"/>
  <c r="R64" i="10"/>
  <c r="S64" i="10"/>
  <c r="T64" i="10"/>
  <c r="U64" i="10"/>
  <c r="L64" i="10"/>
  <c r="D9" i="9"/>
  <c r="D10" i="9" s="1"/>
  <c r="D11" i="9" s="1"/>
  <c r="D22" i="9" l="1"/>
  <c r="D18" i="5" l="1"/>
  <c r="L91" i="8"/>
  <c r="M91" i="8"/>
  <c r="N91" i="8"/>
  <c r="O91" i="8"/>
  <c r="P91" i="8"/>
  <c r="Q91" i="8"/>
  <c r="K91" i="8"/>
  <c r="J144" i="7" l="1"/>
  <c r="K144" i="7"/>
  <c r="L144" i="7"/>
  <c r="M144" i="7"/>
  <c r="N144" i="7"/>
  <c r="O144" i="7"/>
  <c r="P144" i="7"/>
  <c r="I144" i="7"/>
  <c r="H144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<sst xmlns="http://schemas.openxmlformats.org/spreadsheetml/2006/main" count="27425" uniqueCount="9249">
  <si>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</si>
  <si>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</si>
  <si>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</si>
  <si>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</si>
  <si>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</si>
  <si>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</si>
  <si>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</si>
  <si>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</si>
  <si>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</si>
  <si>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</si>
  <si>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</si>
  <si>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</si>
  <si>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</si>
  <si>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</si>
  <si>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</si>
  <si>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</si>
  <si>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</si>
  <si>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</si>
  <si>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</si>
  <si>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</si>
  <si>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</si>
  <si>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</si>
  <si>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</si>
  <si>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</si>
  <si>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</si>
  <si>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</si>
  <si>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</si>
  <si>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</si>
  <si>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</si>
  <si>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</si>
  <si>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</si>
  <si>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</si>
  <si>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</si>
  <si>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</si>
  <si>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</si>
  <si>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</si>
  <si>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</si>
  <si>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</si>
  <si>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</si>
  <si>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</si>
  <si>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</si>
  <si>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</si>
  <si>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</si>
  <si>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</si>
  <si>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</si>
  <si>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</si>
  <si>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</si>
  <si>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</si>
  <si>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</si>
  <si>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</si>
  <si>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</si>
  <si>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</si>
  <si>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</si>
  <si>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</si>
  <si>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</si>
  <si>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</si>
  <si>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</si>
  <si>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</si>
  <si>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</si>
  <si>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</si>
  <si>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</si>
  <si>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</si>
  <si>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</si>
  <si>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</si>
  <si>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</si>
  <si>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</si>
  <si>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</si>
  <si>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</si>
  <si>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</si>
  <si>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</si>
  <si>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</si>
  <si>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</si>
  <si>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</si>
  <si>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</si>
  <si>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</si>
  <si>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</si>
  <si>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</si>
  <si>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</si>
  <si>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</si>
  <si>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</si>
  <si>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</si>
  <si>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</si>
  <si>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</si>
  <si>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</si>
  <si>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</si>
  <si>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</si>
  <si>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</si>
  <si>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</si>
  <si>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</si>
  <si>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</si>
  <si>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</si>
  <si>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</si>
  <si>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</si>
  <si>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</si>
  <si>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</si>
  <si>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</si>
  <si>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</si>
  <si>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</si>
  <si>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</si>
  <si>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</si>
  <si>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</si>
  <si>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</si>
  <si>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</si>
  <si>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</si>
  <si>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</si>
  <si>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</si>
  <si>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</si>
  <si>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</si>
  <si>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</si>
  <si>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</si>
  <si>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</si>
  <si>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</si>
  <si>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</si>
  <si>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</si>
  <si>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</si>
  <si>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</si>
  <si>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</si>
  <si>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</si>
  <si>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</si>
  <si>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</si>
  <si>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</si>
  <si>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</si>
  <si>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</si>
  <si>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</si>
  <si>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</si>
  <si>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</si>
  <si>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</si>
  <si>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</si>
  <si>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</si>
  <si>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</si>
  <si>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</si>
  <si>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</si>
  <si>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</si>
  <si>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</si>
  <si>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</si>
  <si>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</si>
  <si>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</si>
  <si>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</si>
  <si>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</si>
  <si>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</si>
  <si>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</si>
  <si>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</si>
  <si>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</si>
  <si>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</si>
  <si>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</si>
  <si>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</si>
  <si>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</si>
  <si>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</si>
  <si>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</si>
  <si>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</si>
  <si>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</si>
  <si>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</si>
  <si>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</si>
  <si>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</si>
  <si>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</si>
  <si>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</si>
  <si>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</si>
  <si>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</si>
  <si>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</si>
  <si>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</si>
  <si>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</si>
  <si>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</si>
  <si>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</si>
  <si>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</si>
  <si>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</si>
  <si>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</si>
  <si>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</si>
  <si>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</si>
  <si>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</si>
  <si>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</si>
  <si>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</si>
  <si>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</si>
  <si>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</si>
  <si>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</si>
  <si>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</si>
  <si>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</si>
  <si>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</si>
  <si>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</si>
  <si>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</si>
  <si>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</si>
  <si>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</si>
  <si>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</si>
  <si>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</si>
  <si>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</si>
  <si>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</si>
  <si>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</si>
  <si>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</si>
  <si>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</si>
  <si>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</si>
  <si>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</si>
  <si>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</si>
  <si>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</si>
  <si>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</si>
  <si>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</si>
  <si>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</si>
  <si>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</si>
  <si>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</si>
  <si>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</si>
  <si>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</si>
  <si>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</si>
  <si>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</si>
  <si>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</si>
  <si>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</si>
  <si>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</si>
  <si>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</si>
  <si>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</si>
  <si>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</si>
  <si>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</si>
  <si>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</si>
  <si>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</si>
  <si>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</si>
  <si>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</si>
  <si>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</si>
  <si>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</si>
  <si>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</si>
  <si>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</si>
  <si>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</si>
  <si>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</si>
  <si>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</si>
  <si>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</si>
  <si>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</si>
  <si>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</si>
  <si>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</si>
  <si>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</si>
  <si>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</si>
  <si>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</si>
  <si>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</si>
  <si>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</si>
  <si>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</si>
  <si>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</si>
  <si>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</si>
  <si>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</si>
  <si>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</si>
  <si>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</si>
  <si>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</si>
  <si>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</si>
  <si>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</si>
  <si>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</si>
  <si>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</si>
  <si>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</si>
  <si>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</si>
  <si>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</si>
  <si>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</si>
  <si>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</si>
  <si>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</si>
  <si>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</si>
  <si>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</si>
  <si>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</si>
  <si>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</si>
  <si>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</si>
  <si>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</si>
  <si>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</si>
  <si>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</si>
  <si>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</si>
  <si>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</si>
  <si>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</si>
  <si>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</si>
  <si>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</si>
  <si>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</si>
  <si>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</si>
  <si>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</si>
  <si>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</si>
  <si>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</si>
  <si>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</si>
  <si>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</si>
  <si>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</si>
  <si>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</si>
  <si>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</si>
  <si>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</si>
  <si>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</si>
  <si>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</si>
  <si>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</si>
  <si>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</si>
  <si>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</si>
  <si>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</si>
  <si>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</si>
  <si>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</si>
  <si>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</si>
  <si>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</si>
  <si>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</si>
  <si>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</si>
  <si>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</si>
  <si>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</si>
  <si>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</si>
  <si>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</si>
  <si>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</si>
  <si>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</si>
  <si>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</si>
  <si>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</si>
  <si>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</si>
  <si>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</si>
  <si>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</si>
  <si>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</si>
  <si>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</si>
  <si>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</si>
  <si>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</si>
  <si>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</si>
  <si>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</si>
  <si>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</si>
  <si>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</si>
  <si>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</si>
  <si>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</si>
  <si>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</si>
  <si>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</si>
  <si>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</si>
  <si>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</si>
  <si>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</si>
  <si>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</si>
  <si>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</si>
  <si>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</si>
  <si>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</si>
  <si>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</si>
  <si>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</si>
  <si>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</si>
  <si>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</si>
  <si>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</si>
  <si>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</si>
  <si>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</si>
  <si>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</si>
  <si>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</si>
  <si>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</si>
  <si>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</si>
  <si>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</si>
  <si>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</si>
  <si>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</si>
  <si>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</si>
  <si>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</si>
  <si>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</si>
  <si>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</si>
  <si>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</si>
  <si>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</si>
  <si>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</si>
  <si>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</si>
  <si>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</si>
  <si>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</si>
  <si>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</si>
  <si>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</si>
  <si>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</si>
  <si>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</si>
  <si>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</si>
  <si>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</si>
  <si>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</si>
  <si>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</si>
  <si>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</si>
  <si>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</si>
  <si>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</si>
  <si>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</si>
  <si>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</si>
  <si>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</si>
  <si>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</si>
  <si>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</si>
  <si>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</si>
  <si>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</si>
  <si>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</si>
  <si>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</si>
  <si>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</si>
  <si>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</si>
  <si>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</si>
  <si>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</si>
  <si>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</si>
  <si>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</si>
  <si>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</si>
  <si>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</si>
  <si>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</si>
  <si>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</si>
  <si>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</si>
  <si>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</si>
  <si>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</si>
  <si>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</si>
  <si>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</si>
  <si>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</si>
  <si>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</si>
  <si>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</si>
  <si>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</si>
  <si>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</si>
  <si>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</si>
  <si>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</si>
  <si>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</si>
  <si>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</si>
  <si>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</si>
  <si>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</si>
  <si>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</si>
  <si>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</si>
  <si>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</si>
  <si>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</si>
  <si>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</si>
  <si>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</si>
  <si>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</si>
  <si>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</si>
  <si>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</si>
  <si>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</si>
  <si>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</si>
  <si>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</si>
  <si>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</si>
  <si>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</si>
  <si>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</si>
  <si>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</si>
  <si>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</si>
  <si>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</si>
  <si>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</si>
  <si>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</si>
  <si>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</si>
  <si>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</si>
  <si>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</si>
  <si>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</si>
  <si>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</si>
  <si>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</si>
  <si>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</si>
  <si>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</si>
  <si>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</si>
  <si>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</si>
  <si>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</si>
  <si>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</si>
  <si>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</si>
  <si>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</si>
  <si>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</si>
  <si>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</si>
  <si>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</si>
  <si>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</si>
  <si>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</si>
  <si>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</si>
  <si>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</si>
  <si>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</si>
  <si>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</si>
  <si>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</si>
  <si>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</si>
  <si>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</si>
  <si>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</si>
  <si>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</si>
  <si>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</si>
  <si>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</si>
  <si>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</si>
  <si>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</si>
  <si>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</si>
  <si>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</si>
  <si>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</si>
  <si>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</si>
  <si>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</si>
  <si>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</si>
  <si>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</si>
  <si>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</si>
  <si>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</si>
  <si>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</si>
  <si>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</si>
  <si>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</si>
  <si>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</si>
  <si>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</si>
  <si>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</si>
  <si>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</si>
  <si>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</si>
  <si>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</si>
  <si>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</si>
  <si>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</si>
  <si>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</si>
  <si>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</si>
  <si>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</si>
  <si>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</si>
  <si>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</si>
  <si>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</si>
  <si>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</si>
  <si>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</si>
  <si>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</si>
  <si>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</si>
  <si>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</si>
  <si>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</si>
  <si>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</si>
  <si>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</si>
  <si>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</si>
  <si>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</si>
  <si>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</si>
  <si>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</si>
  <si>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</si>
  <si>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</si>
  <si>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</si>
  <si>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</si>
  <si>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</si>
  <si>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</si>
  <si>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</si>
  <si>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</si>
  <si>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</si>
  <si>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</si>
  <si>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</si>
  <si>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</si>
  <si>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</si>
  <si>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</si>
  <si>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</si>
  <si>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</si>
  <si>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</si>
  <si>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</si>
  <si>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</si>
  <si>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</si>
  <si>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</si>
  <si>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</si>
  <si>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</si>
  <si>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</si>
  <si>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</si>
  <si>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</si>
  <si>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</si>
  <si>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</si>
  <si>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</si>
  <si>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</si>
  <si>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</si>
  <si>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</si>
  <si>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</si>
  <si>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</si>
  <si>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</si>
  <si>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</si>
  <si>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</si>
  <si>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</si>
  <si>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</si>
  <si>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</si>
  <si>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</si>
  <si>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</si>
  <si>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</si>
  <si>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</si>
  <si>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</si>
  <si>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</si>
  <si>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</si>
  <si>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</si>
  <si>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</si>
  <si>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</si>
  <si>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</si>
  <si>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</si>
  <si>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</si>
  <si>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</si>
  <si>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</si>
  <si>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</si>
  <si>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</si>
  <si>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</si>
  <si>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</si>
  <si>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</si>
  <si>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</si>
  <si>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</si>
  <si>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</si>
  <si>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</si>
  <si>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</si>
  <si>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</si>
  <si>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</si>
  <si>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</si>
  <si>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</si>
  <si>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</si>
  <si>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</si>
  <si>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</si>
  <si>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</si>
  <si>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</si>
  <si>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</si>
  <si>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</si>
  <si>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</si>
  <si>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</si>
  <si>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</si>
  <si>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</si>
  <si>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</si>
  <si>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</si>
  <si>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</si>
  <si>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</si>
  <si>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</si>
  <si>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</si>
  <si>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</si>
  <si>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</si>
  <si>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</si>
  <si>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</si>
  <si>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</si>
  <si>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</si>
  <si>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</si>
  <si>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</si>
  <si>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</si>
  <si>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</si>
  <si>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</si>
  <si>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</si>
  <si>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</si>
  <si>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</si>
  <si>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</si>
  <si>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</si>
  <si>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</si>
  <si>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</si>
  <si>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</si>
  <si>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</si>
  <si>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</si>
  <si>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</si>
  <si>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</si>
  <si>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</si>
  <si>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</si>
  <si>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</si>
  <si>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</si>
  <si>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</si>
  <si>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</si>
  <si>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</si>
  <si>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</si>
  <si>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</si>
  <si>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</si>
  <si>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</si>
  <si>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</si>
  <si>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</si>
  <si>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</si>
  <si>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</si>
  <si>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</si>
  <si>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</si>
  <si>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</si>
  <si>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</si>
  <si>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</si>
  <si>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</si>
  <si>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</si>
  <si>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</si>
  <si>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</si>
  <si>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</si>
  <si>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</si>
  <si>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</si>
  <si>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</si>
  <si>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</si>
  <si>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</si>
  <si>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</si>
  <si>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</si>
  <si>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</si>
  <si>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</si>
  <si>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</si>
  <si>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</si>
  <si>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</si>
  <si>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</si>
  <si>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</si>
  <si>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</si>
  <si>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</si>
  <si>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</si>
  <si>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</si>
  <si>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</si>
  <si>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</si>
  <si>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</si>
  <si>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</si>
  <si>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</si>
  <si>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</si>
  <si>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</si>
  <si>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</si>
  <si>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</si>
  <si>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</si>
  <si>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</si>
  <si>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</si>
  <si>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</si>
  <si>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</si>
  <si>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</si>
  <si>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</si>
  <si>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</si>
  <si>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</si>
  <si>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</si>
  <si>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</si>
  <si>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</si>
  <si>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</si>
  <si>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</si>
  <si>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</si>
  <si>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</si>
  <si>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</si>
  <si>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</si>
  <si>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</si>
  <si>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</si>
  <si>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</si>
  <si>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</si>
  <si>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</si>
  <si>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</si>
  <si>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</si>
  <si>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</si>
  <si>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</si>
  <si>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</si>
  <si>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</si>
  <si>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</si>
  <si>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</si>
  <si>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</si>
  <si>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</si>
  <si>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</si>
  <si>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</si>
  <si>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</si>
  <si>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</si>
  <si>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</si>
  <si>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</si>
  <si>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</si>
  <si>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</si>
  <si>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</si>
  <si>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</si>
  <si>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</si>
  <si>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</si>
  <si>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</si>
  <si>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</si>
  <si>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</si>
  <si>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</si>
  <si>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</si>
  <si>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</si>
  <si>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</si>
  <si>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</si>
  <si>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</si>
  <si>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</si>
  <si>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</si>
  <si>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</si>
  <si>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</si>
  <si>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</si>
  <si>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</si>
  <si>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</si>
  <si>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</si>
  <si>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</si>
  <si>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</si>
  <si>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</si>
  <si>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</si>
  <si>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</si>
  <si>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</si>
  <si>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</si>
  <si>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</si>
  <si>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</si>
  <si>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</si>
  <si>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</si>
  <si>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</si>
  <si>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</si>
  <si>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</si>
  <si>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</si>
  <si>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</si>
  <si>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</si>
  <si>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</si>
  <si>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</si>
  <si>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</si>
  <si>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</si>
  <si>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</si>
  <si>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</si>
  <si>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</si>
  <si>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</si>
  <si>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</si>
  <si>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</si>
  <si>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</si>
  <si>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</si>
  <si>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</si>
  <si>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</si>
  <si>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</si>
  <si>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</si>
  <si>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</si>
  <si>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</si>
  <si>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</si>
  <si>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</si>
  <si>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</si>
  <si>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</si>
  <si>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</si>
  <si>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</si>
  <si>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</si>
  <si>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</si>
  <si>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</si>
  <si>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</si>
  <si>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</si>
  <si>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</si>
  <si>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</si>
  <si>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</si>
  <si>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</si>
  <si>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</si>
  <si>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</si>
  <si>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</si>
  <si>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</si>
  <si>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</si>
  <si>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</si>
  <si>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</si>
  <si>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</si>
  <si>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</si>
  <si>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</si>
  <si>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</si>
  <si>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</si>
  <si>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</si>
  <si>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</si>
  <si>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</si>
  <si>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</si>
  <si>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</si>
  <si>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</si>
  <si>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</si>
  <si>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</si>
  <si>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</si>
  <si>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</si>
  <si>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</si>
  <si>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</si>
  <si>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</si>
  <si>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</si>
  <si>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</si>
  <si>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</si>
  <si>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</si>
  <si>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</si>
  <si>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</si>
  <si>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</si>
  <si>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</si>
  <si>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</si>
  <si>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</si>
  <si>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</si>
  <si>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</si>
  <si>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</si>
  <si>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</si>
  <si>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</si>
  <si>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</si>
  <si>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</si>
  <si>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</si>
  <si>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</si>
  <si>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</si>
  <si>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</si>
  <si>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</si>
  <si>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</si>
  <si>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</si>
  <si>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</si>
  <si>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</si>
  <si>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</si>
  <si>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</si>
  <si>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</si>
  <si>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</si>
  <si>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</si>
  <si>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</si>
  <si>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</si>
  <si>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</si>
  <si>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</si>
  <si>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</si>
  <si>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</si>
  <si>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</si>
  <si>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</si>
  <si>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</si>
  <si>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</si>
  <si>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</si>
  <si>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</si>
  <si>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</si>
  <si>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</si>
  <si>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</si>
  <si>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</si>
  <si>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</si>
  <si>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</si>
  <si>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</si>
  <si>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</si>
  <si>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</si>
  <si>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</si>
  <si>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</si>
  <si>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</si>
  <si>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</si>
  <si>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</si>
  <si>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</si>
  <si>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</si>
  <si>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</si>
  <si>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</si>
  <si>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</si>
  <si>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</si>
  <si>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</si>
  <si>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</si>
  <si>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</si>
  <si>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</si>
  <si>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</si>
  <si>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</si>
  <si>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</si>
  <si>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</si>
  <si>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</si>
  <si>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</si>
  <si>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</si>
  <si>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</si>
  <si>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</si>
  <si>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</si>
  <si>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</si>
  <si>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</si>
  <si>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</si>
  <si>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</si>
  <si>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</si>
  <si>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</si>
  <si>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</si>
  <si>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</si>
  <si>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</si>
  <si>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</si>
  <si>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</si>
  <si>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</si>
  <si>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</si>
  <si>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</si>
  <si>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</si>
  <si>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</si>
  <si>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</si>
  <si>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</si>
  <si>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</si>
  <si>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</si>
  <si>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</si>
  <si>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</si>
  <si>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</si>
  <si>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</si>
  <si>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</si>
  <si>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</si>
  <si>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</si>
  <si>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</si>
  <si>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</si>
  <si>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</si>
  <si>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</si>
  <si>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</si>
  <si>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</si>
  <si>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</si>
  <si>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</si>
  <si>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</si>
  <si>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</si>
  <si>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</si>
  <si>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</si>
  <si>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</si>
  <si>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</si>
  <si>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</si>
  <si>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</si>
  <si>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</si>
  <si>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</si>
  <si>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</si>
  <si>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</si>
  <si>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</si>
  <si>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</si>
  <si>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</si>
  <si>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</si>
  <si>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</si>
  <si>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</si>
  <si>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</si>
  <si>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</si>
  <si>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</si>
  <si>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</si>
  <si>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</si>
  <si>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</si>
  <si>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</si>
  <si>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</si>
  <si>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</si>
  <si>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</si>
  <si>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</si>
  <si>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</si>
  <si>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</si>
  <si>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</si>
  <si>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</si>
  <si>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</si>
  <si>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</si>
  <si>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</si>
  <si>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</si>
  <si>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</si>
  <si>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</si>
  <si>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</si>
  <si>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</si>
  <si>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</si>
  <si>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</si>
  <si>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</si>
  <si>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</si>
  <si>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</si>
  <si>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</si>
  <si>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</si>
  <si>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</si>
  <si>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</si>
  <si>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</si>
  <si>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</si>
  <si>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</si>
  <si>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</si>
  <si>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</si>
  <si>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</si>
  <si>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</si>
  <si>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</si>
  <si>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</si>
  <si>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</si>
  <si>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</si>
  <si>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</si>
  <si>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</si>
  <si>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</si>
  <si>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</si>
  <si>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</si>
  <si>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</si>
  <si>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</si>
  <si>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</si>
  <si>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</si>
  <si>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</si>
  <si>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</si>
  <si>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</si>
  <si>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</si>
  <si>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</si>
  <si>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</si>
  <si>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</si>
  <si>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</si>
  <si>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</si>
  <si>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</si>
  <si>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</si>
  <si>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</si>
  <si>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</si>
  <si>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</si>
  <si>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</si>
  <si>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</si>
  <si>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</si>
  <si>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</si>
  <si>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</si>
  <si>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</si>
  <si>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</si>
  <si>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</si>
  <si>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</si>
  <si>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</si>
  <si>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</si>
  <si>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</si>
  <si>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</si>
  <si>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</si>
  <si>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</si>
  <si>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</si>
  <si>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</si>
  <si>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</si>
  <si>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</si>
  <si>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</si>
  <si>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</si>
  <si>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</si>
  <si>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</si>
  <si>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</si>
  <si>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</si>
  <si>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</si>
  <si>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</si>
  <si>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</si>
  <si>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</si>
  <si>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</si>
  <si>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</si>
  <si>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</si>
  <si>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</si>
  <si>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</si>
  <si>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</si>
  <si>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</si>
  <si>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</si>
  <si>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</si>
  <si>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</si>
  <si>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</si>
  <si>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</si>
  <si>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</si>
  <si>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</si>
  <si>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</si>
  <si>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</si>
  <si>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</si>
  <si>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</si>
  <si>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</si>
  <si>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</si>
  <si>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</si>
  <si>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</si>
  <si>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</si>
  <si>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</si>
  <si>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</si>
  <si>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</si>
  <si>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</si>
  <si>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</si>
  <si>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</si>
  <si>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</si>
  <si>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</si>
  <si>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</si>
  <si>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</si>
  <si>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</si>
  <si>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</si>
  <si>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</si>
  <si>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</si>
  <si>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</si>
  <si>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</si>
  <si>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</si>
  <si>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</si>
  <si>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</si>
  <si>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</si>
  <si>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</si>
  <si>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</si>
  <si>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</si>
  <si>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</si>
  <si>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</si>
  <si>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</si>
  <si>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</si>
  <si>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</si>
  <si>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</si>
  <si>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</si>
  <si>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</si>
  <si>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</si>
  <si>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</si>
  <si>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</si>
  <si>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</si>
  <si>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</si>
  <si>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</si>
  <si>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</si>
  <si>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</si>
  <si>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</si>
  <si>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</si>
  <si>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</si>
  <si>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</si>
  <si>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</si>
  <si>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</si>
  <si>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</si>
  <si>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</si>
  <si>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</si>
  <si>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</si>
  <si>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</si>
  <si>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</si>
  <si>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</si>
  <si>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</si>
  <si>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</si>
  <si>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</si>
  <si>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</si>
  <si>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</si>
  <si>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</si>
  <si>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</si>
  <si>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</si>
  <si>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</si>
  <si>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</si>
  <si>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</si>
  <si>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</si>
  <si>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</si>
  <si>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</si>
  <si>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</si>
  <si>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</si>
  <si>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</si>
  <si>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</si>
  <si>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</si>
  <si>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</si>
  <si>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</si>
  <si>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</si>
  <si>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</si>
  <si>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</si>
  <si>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</si>
  <si>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</si>
  <si>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</si>
  <si>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</si>
  <si>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</si>
  <si>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</si>
  <si>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</si>
  <si>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</si>
  <si>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</si>
  <si>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</si>
  <si>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</si>
  <si>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</si>
  <si>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</si>
  <si>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</si>
  <si>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</si>
  <si>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</si>
  <si>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</si>
  <si>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</si>
  <si>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</si>
  <si>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</si>
  <si>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</si>
  <si>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</si>
  <si>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</si>
  <si>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</si>
  <si>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</si>
  <si>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</si>
  <si>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</si>
  <si>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</si>
  <si>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</si>
  <si>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</si>
  <si>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</si>
  <si>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</si>
  <si>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</si>
  <si>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</si>
  <si>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</si>
  <si>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</si>
  <si>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</si>
  <si>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</si>
  <si>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</si>
  <si>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</si>
  <si>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</si>
  <si>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</si>
  <si>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</si>
  <si>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</si>
  <si>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</si>
  <si>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</si>
  <si>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</si>
  <si>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</si>
  <si>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</si>
  <si>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</si>
  <si>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</si>
  <si>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</si>
  <si>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</si>
  <si>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</si>
  <si>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</si>
  <si>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</si>
  <si>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</si>
  <si>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</si>
  <si>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</si>
  <si>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</si>
  <si>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</si>
  <si>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</si>
  <si>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</si>
  <si>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</si>
  <si>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</si>
  <si>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</si>
  <si>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</si>
  <si>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</si>
  <si>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</si>
  <si>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</si>
  <si>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</si>
  <si>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</si>
  <si>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</si>
  <si>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</si>
  <si>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</si>
  <si>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</si>
  <si>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</si>
  <si>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</si>
  <si>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</si>
  <si>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</si>
  <si>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</si>
  <si>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</si>
  <si>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</si>
  <si>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</si>
  <si>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</si>
  <si>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</si>
  <si>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</si>
  <si>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</si>
  <si>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</si>
  <si>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</si>
  <si>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</si>
  <si>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</si>
  <si>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</si>
  <si>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</si>
  <si>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</si>
  <si>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</si>
  <si>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</si>
  <si>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</si>
  <si>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</si>
  <si>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</si>
  <si>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</si>
  <si>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</si>
  <si>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</si>
  <si>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</si>
  <si>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</si>
  <si>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</si>
  <si>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</si>
  <si>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</si>
  <si>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</si>
  <si>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</si>
  <si>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</si>
  <si>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</si>
  <si>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</si>
  <si>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</si>
  <si>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</si>
  <si>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</si>
  <si>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</si>
  <si>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</si>
  <si>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</si>
  <si>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</si>
  <si>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</si>
  <si>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</si>
  <si>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</si>
  <si>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</si>
  <si>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</si>
  <si>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</si>
  <si>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</si>
  <si>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</si>
  <si>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</si>
  <si>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</si>
  <si>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</si>
  <si>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</si>
  <si>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</si>
  <si>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</si>
  <si>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</si>
  <si>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</si>
  <si>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</si>
  <si>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</si>
  <si>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</si>
  <si>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</si>
  <si>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</si>
  <si>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</si>
  <si>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</si>
  <si>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</si>
  <si>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</si>
  <si>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</si>
  <si>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</si>
  <si>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</si>
  <si>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</si>
  <si>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</si>
  <si>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</si>
  <si>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</si>
  <si>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</si>
  <si>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</si>
  <si>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</si>
  <si>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</si>
  <si>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</si>
  <si>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</si>
  <si>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</si>
  <si>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</si>
  <si>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</si>
  <si>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</si>
  <si>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</si>
  <si>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</si>
  <si>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</si>
  <si>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</si>
  <si>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</si>
  <si>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</si>
  <si>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</si>
  <si>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</si>
  <si>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</si>
  <si>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</si>
  <si>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</si>
  <si>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</si>
  <si>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</si>
  <si>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</si>
  <si>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</si>
  <si>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</si>
  <si>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</si>
  <si>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</si>
  <si>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</si>
  <si>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</si>
  <si>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</si>
  <si>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</si>
  <si>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</si>
  <si>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</si>
  <si>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</si>
  <si>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</si>
  <si>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</si>
  <si>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</si>
  <si>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</si>
  <si>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</si>
  <si>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</si>
  <si>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</si>
  <si>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</si>
  <si>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</si>
  <si>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</si>
  <si>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</si>
  <si>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</si>
  <si>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</si>
  <si>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</si>
  <si>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</si>
  <si>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</si>
  <si>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</si>
  <si>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</si>
  <si>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</si>
  <si>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</si>
  <si>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</si>
  <si>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</si>
  <si>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</si>
  <si>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</si>
  <si>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</si>
  <si>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</si>
  <si>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</si>
  <si>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</si>
  <si>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</si>
  <si>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</si>
  <si>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</si>
  <si>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</si>
  <si>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</si>
  <si>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</si>
  <si>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</si>
  <si>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</si>
  <si>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</si>
  <si>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</si>
  <si>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</si>
  <si>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</si>
  <si>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</si>
  <si>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</si>
  <si>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</si>
  <si>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</si>
  <si>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</si>
  <si>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</si>
  <si>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</si>
  <si>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</si>
  <si>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</si>
  <si>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</si>
  <si>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</si>
  <si>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</si>
  <si>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</si>
  <si>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</si>
  <si>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</si>
  <si>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</si>
  <si>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</si>
  <si>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</si>
  <si>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</si>
  <si>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</si>
  <si>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</si>
  <si>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</si>
  <si>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</si>
  <si>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</si>
  <si>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</si>
  <si>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</si>
  <si>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</si>
  <si>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</si>
  <si>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</si>
  <si>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</si>
  <si>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</si>
  <si>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</si>
  <si>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</si>
  <si>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</si>
  <si>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</si>
  <si>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</si>
  <si>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</si>
  <si>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</si>
  <si>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</si>
  <si>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</si>
  <si>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</si>
  <si>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</si>
  <si>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</si>
  <si>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</si>
  <si>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</si>
  <si>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</si>
  <si>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</si>
  <si>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</si>
  <si>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</si>
  <si>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</si>
  <si>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</si>
  <si>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</si>
  <si>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</si>
  <si>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</si>
  <si>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</si>
  <si>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</si>
  <si>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</si>
  <si>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</si>
  <si>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</si>
  <si>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</si>
  <si>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</si>
  <si>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</si>
  <si>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</si>
  <si>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</si>
  <si>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</si>
  <si>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</si>
  <si>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</si>
  <si>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</si>
  <si>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</si>
  <si>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</si>
  <si>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</si>
  <si>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</si>
  <si>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</si>
  <si>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</si>
  <si>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</si>
  <si>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</si>
  <si>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</si>
  <si>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</si>
  <si>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</si>
  <si>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</si>
  <si>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</si>
  <si>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</si>
  <si>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</si>
  <si>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</si>
  <si>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</si>
  <si>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</si>
  <si>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</si>
  <si>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</si>
  <si>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</si>
  <si>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</si>
  <si>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</si>
  <si>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</si>
  <si>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</si>
  <si>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</si>
  <si>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</si>
  <si>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</si>
  <si>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</si>
  <si>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</si>
  <si>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</si>
  <si>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</si>
  <si>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</si>
  <si>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</si>
  <si>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</si>
  <si>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</si>
  <si>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</si>
  <si>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</si>
  <si>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</si>
  <si>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</si>
  <si>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</si>
  <si>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</si>
  <si>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</si>
  <si>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</si>
  <si>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</si>
  <si>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</si>
  <si>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</si>
  <si>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</si>
  <si>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</si>
  <si>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</si>
  <si>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</si>
  <si>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</si>
  <si>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</si>
  <si>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</si>
  <si>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</si>
  <si>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</si>
  <si>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</si>
  <si>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</si>
  <si>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</si>
  <si>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</si>
  <si>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</si>
  <si>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</si>
  <si>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</si>
  <si>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</si>
  <si>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</si>
  <si>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</si>
  <si>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</si>
  <si>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</si>
  <si>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</si>
  <si>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</si>
  <si>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</si>
  <si>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</si>
  <si>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</si>
  <si>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</si>
  <si>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</si>
  <si>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</si>
  <si>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</si>
  <si>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</si>
  <si>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</si>
  <si>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</si>
  <si>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</si>
  <si>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</si>
  <si>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</si>
  <si>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</si>
  <si>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</si>
  <si>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</si>
  <si>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</si>
  <si>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</si>
  <si>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</si>
  <si>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</si>
  <si>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</si>
  <si>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</si>
  <si>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</si>
  <si>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</si>
  <si>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</si>
  <si>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</si>
  <si>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</si>
  <si>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</si>
  <si>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</si>
  <si>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</si>
  <si>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</si>
  <si>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</si>
  <si>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</si>
  <si>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</si>
  <si>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</si>
  <si>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</si>
  <si>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</si>
  <si>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</si>
  <si>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</si>
  <si>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</si>
  <si>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</si>
  <si>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</si>
  <si>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</si>
  <si>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</si>
  <si>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</si>
  <si>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</si>
  <si>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</si>
  <si>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</si>
  <si>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</si>
  <si>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</si>
  <si>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</si>
  <si>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</si>
  <si>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</si>
  <si>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</si>
  <si>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</si>
  <si>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</si>
  <si>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</si>
  <si>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</si>
  <si>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</si>
  <si>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</si>
  <si>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</si>
  <si>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</si>
  <si>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</si>
  <si>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</si>
  <si>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</si>
  <si>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</si>
  <si>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</si>
  <si>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</si>
  <si>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</si>
  <si>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</si>
  <si>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</si>
  <si>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</si>
  <si>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</si>
  <si>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</si>
  <si>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</si>
  <si>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</si>
  <si>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</si>
  <si>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</si>
  <si>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</si>
  <si>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</si>
  <si>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</si>
  <si>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</si>
  <si>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</si>
  <si>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</si>
  <si>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</si>
  <si>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</si>
  <si>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</si>
  <si>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</si>
  <si>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</si>
  <si>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</si>
  <si>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</si>
  <si>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</si>
  <si>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</si>
  <si>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</si>
  <si>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</si>
  <si>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</si>
  <si>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</si>
  <si>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</si>
  <si>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</si>
  <si>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</si>
  <si>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</si>
  <si>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</si>
  <si>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</si>
  <si>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</si>
  <si>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</si>
  <si>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</si>
  <si>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</si>
  <si>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</si>
  <si>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</si>
  <si>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</si>
  <si>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</si>
  <si>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</si>
  <si>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</si>
  <si>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</si>
  <si>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</si>
  <si>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</si>
  <si>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</si>
  <si>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</si>
  <si>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</si>
  <si>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</si>
  <si>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</si>
  <si>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</si>
  <si>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</si>
  <si>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</si>
  <si>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</si>
  <si>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</si>
  <si>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</si>
  <si>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</si>
  <si>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</si>
  <si>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</si>
  <si>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</si>
  <si>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</si>
  <si>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</si>
  <si>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</si>
  <si>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</si>
  <si>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</si>
  <si>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</si>
  <si>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</si>
  <si>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</si>
  <si>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</si>
  <si>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</si>
  <si>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</si>
  <si>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</si>
  <si>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</si>
  <si>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</si>
  <si>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</si>
  <si>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</si>
  <si>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</si>
  <si>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</si>
  <si>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</si>
  <si>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</si>
  <si>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</si>
  <si>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</si>
  <si>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</si>
  <si>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</si>
  <si>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</si>
  <si>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</si>
  <si>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</si>
  <si>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</si>
  <si>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</si>
  <si>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</si>
  <si>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</si>
  <si>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</si>
  <si>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</si>
  <si>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</si>
  <si>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</si>
  <si>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</si>
  <si>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</si>
  <si>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</si>
  <si>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</si>
  <si>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</si>
  <si>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</si>
  <si>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</si>
  <si>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</si>
  <si>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</si>
  <si>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</si>
  <si>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</si>
  <si>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</si>
  <si>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</si>
  <si>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</si>
  <si>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</si>
  <si>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</si>
  <si>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</si>
  <si>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</si>
  <si>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</si>
  <si>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</si>
  <si>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</si>
  <si>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</si>
  <si>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</si>
  <si>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</si>
  <si>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</si>
  <si>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</si>
  <si>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</si>
  <si>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</si>
  <si>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</si>
  <si>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</si>
  <si>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</si>
  <si>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</si>
  <si>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</si>
  <si>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</si>
  <si>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</si>
  <si>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</si>
  <si>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</si>
  <si>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</si>
  <si>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</si>
  <si>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</si>
  <si>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</si>
  <si>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</si>
  <si>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</si>
  <si>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</si>
  <si>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</si>
  <si>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</si>
  <si>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</si>
  <si>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</si>
  <si>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</si>
  <si>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</si>
  <si>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</si>
  <si>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</si>
  <si>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</si>
  <si>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</si>
  <si>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</si>
  <si>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</si>
  <si>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</si>
  <si>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</si>
  <si>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</si>
  <si>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</si>
  <si>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</si>
  <si>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</si>
  <si>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</si>
  <si>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</si>
  <si>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</si>
  <si>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</si>
  <si>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</si>
  <si>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</si>
  <si>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</si>
  <si>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</si>
  <si>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</si>
  <si>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</si>
  <si>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</si>
  <si>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</si>
  <si>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</si>
  <si>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</si>
  <si>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</si>
  <si>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</si>
  <si>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</si>
  <si>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</si>
  <si>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</si>
  <si>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</si>
  <si>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</si>
  <si>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</si>
  <si>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</si>
  <si>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</si>
  <si>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</si>
  <si>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</si>
  <si>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</si>
  <si>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</si>
  <si>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</si>
  <si>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</si>
  <si>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</si>
  <si>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</si>
  <si>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</si>
  <si>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</si>
  <si>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</si>
  <si>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</si>
  <si>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</si>
  <si>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</si>
  <si>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</si>
  <si>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</si>
  <si>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</si>
  <si>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</si>
  <si>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</si>
  <si>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</si>
  <si>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</si>
  <si>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</si>
  <si>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</si>
  <si>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</si>
  <si>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</si>
  <si>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</si>
  <si>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</si>
  <si>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</si>
  <si>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</si>
  <si>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</si>
  <si>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</si>
  <si>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</si>
  <si>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</si>
  <si>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</si>
  <si>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</si>
  <si>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</si>
  <si>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</si>
  <si>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</si>
  <si>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</si>
  <si>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</si>
  <si>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</si>
  <si>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</si>
  <si>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</si>
  <si>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</si>
  <si>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</si>
  <si>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</si>
  <si>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</si>
  <si>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</si>
  <si>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</si>
  <si>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</si>
  <si>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</si>
  <si>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</si>
  <si>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</si>
  <si>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</si>
  <si>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</si>
  <si>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</si>
  <si>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</si>
  <si>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</si>
  <si>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</si>
  <si>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</si>
  <si>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</si>
  <si>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</si>
  <si>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</si>
  <si>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</si>
  <si>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</si>
  <si>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</si>
  <si>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</si>
  <si>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</si>
  <si>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</si>
  <si>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</si>
  <si>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</si>
  <si>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</si>
  <si>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</si>
  <si>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</si>
  <si>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</si>
  <si>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</si>
  <si>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</si>
  <si>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</si>
  <si>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</si>
  <si>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</si>
  <si>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</si>
  <si>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</si>
  <si>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</si>
  <si>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</si>
  <si>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</si>
  <si>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</si>
  <si>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</si>
  <si>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</si>
  <si>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</si>
  <si>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</si>
  <si>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</si>
  <si>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</si>
  <si>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</si>
  <si>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</si>
  <si>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</si>
  <si>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</si>
  <si>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</si>
  <si>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</si>
  <si>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</si>
  <si>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</si>
  <si>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</si>
  <si>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</si>
  <si>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</si>
  <si>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</si>
  <si>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</si>
  <si>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</si>
  <si>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</si>
  <si>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</si>
  <si>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</si>
  <si>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</si>
  <si>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</si>
  <si>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</si>
  <si>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</si>
  <si>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</si>
  <si>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</si>
  <si>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</si>
  <si>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</si>
  <si>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</si>
  <si>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</si>
  <si>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</si>
  <si>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</si>
  <si>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</si>
  <si>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</si>
  <si>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</si>
  <si>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</si>
  <si>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</si>
  <si>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</si>
  <si>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</si>
  <si>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</si>
  <si>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</si>
  <si>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</si>
  <si>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</si>
  <si>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</si>
  <si>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</si>
  <si>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</si>
  <si>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</si>
  <si>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</si>
  <si>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</si>
  <si>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</si>
  <si>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</si>
  <si>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</si>
  <si>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</si>
  <si>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</si>
  <si>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</si>
  <si>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</si>
  <si>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</si>
  <si>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</si>
  <si>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</si>
  <si>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</si>
  <si>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</si>
  <si>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</si>
  <si>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</si>
  <si>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</si>
  <si>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</si>
  <si>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</si>
  <si>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</si>
  <si>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</si>
  <si>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</si>
  <si>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</si>
  <si>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</si>
  <si>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</si>
  <si>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</si>
  <si>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</si>
  <si>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</si>
  <si>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</si>
  <si>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</si>
  <si>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</si>
  <si>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</si>
  <si>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</si>
  <si>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</si>
  <si>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</si>
  <si>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</si>
  <si>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</si>
  <si>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</si>
  <si>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</si>
  <si>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</si>
  <si>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</si>
  <si>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</si>
  <si>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</si>
  <si>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</si>
  <si>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</si>
  <si>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</si>
  <si>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</si>
  <si>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</si>
  <si>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</si>
  <si>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</si>
  <si>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</si>
  <si>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</si>
  <si>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</si>
  <si>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</si>
  <si>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</si>
  <si>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</si>
  <si>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</si>
  <si>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</si>
  <si>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</si>
  <si>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</si>
  <si>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</si>
  <si>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</si>
  <si>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</si>
  <si>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</si>
  <si>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</si>
  <si>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</si>
  <si>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</si>
  <si>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</si>
  <si>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</si>
  <si>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</si>
  <si>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</si>
  <si>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</si>
  <si>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</si>
  <si>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</si>
  <si>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</si>
  <si>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</si>
  <si>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</si>
  <si>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</si>
  <si>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</si>
  <si>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</si>
  <si>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</si>
  <si>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</si>
  <si>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</si>
  <si>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</si>
  <si>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</si>
  <si>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</si>
  <si>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</si>
  <si>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</si>
  <si>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</si>
  <si>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</si>
  <si>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</si>
  <si>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</si>
  <si>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</si>
  <si>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</si>
  <si>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</si>
  <si>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</si>
  <si>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</si>
  <si>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</si>
  <si>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</si>
  <si>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</si>
  <si>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</si>
  <si>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</si>
  <si>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</si>
  <si>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</si>
  <si>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</si>
  <si>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</si>
  <si>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</si>
  <si>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</si>
  <si>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</si>
  <si>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</si>
  <si>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</si>
  <si>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</si>
  <si>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</si>
  <si>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</si>
  <si>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</si>
  <si>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</si>
  <si>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</si>
  <si>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</si>
  <si>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</si>
  <si>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</si>
  <si>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</si>
  <si>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</si>
  <si>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</si>
  <si>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</si>
  <si>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</si>
  <si>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</si>
  <si>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</si>
  <si>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</si>
  <si>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</si>
  <si>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</si>
  <si>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</si>
  <si>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</si>
  <si>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</si>
  <si>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</si>
  <si>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</si>
  <si>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</si>
  <si>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</si>
  <si>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</si>
  <si>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</si>
  <si>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</si>
  <si>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</si>
  <si>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</si>
  <si>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</si>
  <si>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</si>
  <si>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</si>
  <si>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</si>
  <si>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</si>
  <si>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</si>
  <si>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</si>
  <si>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</si>
  <si>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</si>
  <si>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</si>
  <si>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</si>
  <si>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</si>
  <si>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</si>
  <si>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</si>
  <si>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</si>
  <si>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</si>
  <si>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</si>
  <si>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</si>
  <si>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</si>
  <si>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</si>
  <si>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</si>
  <si>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</si>
  <si>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</si>
  <si>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</si>
  <si>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</si>
  <si>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</si>
  <si>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</si>
  <si>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</si>
  <si>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</si>
  <si>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</si>
  <si>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</si>
  <si>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</si>
  <si>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</si>
  <si>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</si>
  <si>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</si>
  <si>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</si>
  <si>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</si>
  <si>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</si>
  <si>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</si>
  <si>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</si>
  <si>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</si>
  <si>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</si>
  <si>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</si>
  <si>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</si>
  <si>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</si>
  <si>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</si>
  <si>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</si>
  <si>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</si>
  <si>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</si>
  <si>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</si>
  <si>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</si>
  <si>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</si>
  <si>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</si>
  <si>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</si>
  <si>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</si>
  <si>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</si>
  <si>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</si>
  <si>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</si>
  <si>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</si>
  <si>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</si>
  <si>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</si>
  <si>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</si>
  <si>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</si>
  <si>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</si>
  <si>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</si>
  <si>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</si>
  <si>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</si>
  <si>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</si>
  <si>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</si>
  <si>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</si>
  <si>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</si>
  <si>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</si>
  <si>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</si>
  <si>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</si>
  <si>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</si>
  <si>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</si>
  <si>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</si>
  <si>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</si>
  <si>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</si>
  <si>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</si>
  <si>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</si>
  <si>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</si>
  <si>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</si>
  <si>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</si>
  <si>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</si>
  <si>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</si>
  <si>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</si>
  <si>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</si>
  <si>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</si>
  <si>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</si>
  <si>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</si>
  <si>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</si>
  <si>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</si>
  <si>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</si>
  <si>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</si>
  <si>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</si>
  <si>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</si>
  <si>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</si>
  <si>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</si>
  <si>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</si>
  <si>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</si>
  <si>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</si>
  <si>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</si>
  <si>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</si>
  <si>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</si>
  <si>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</si>
  <si>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</si>
  <si>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</si>
  <si>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</si>
  <si>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</si>
  <si>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</si>
  <si>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</si>
  <si>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</si>
  <si>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</si>
  <si>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</si>
  <si>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</si>
  <si>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</si>
  <si>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</si>
  <si>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</si>
  <si>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</si>
  <si>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</si>
  <si>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</si>
  <si>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</si>
  <si>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</si>
  <si>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</si>
  <si>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</si>
  <si>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</si>
  <si>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</si>
  <si>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</si>
  <si>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</si>
  <si>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</si>
  <si>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</si>
  <si>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</si>
  <si>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</si>
  <si>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</si>
  <si>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</si>
  <si>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</si>
  <si>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</si>
  <si>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</si>
  <si>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</si>
  <si>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</si>
  <si>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</si>
  <si>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</si>
  <si>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</si>
  <si>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</si>
  <si>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</si>
  <si>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</si>
  <si>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</si>
  <si>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</si>
  <si>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</si>
  <si>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</si>
  <si>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</si>
  <si>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</si>
  <si>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</si>
  <si>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</si>
  <si>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</si>
  <si>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</si>
  <si>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</si>
  <si>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</si>
  <si>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</si>
  <si>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</si>
  <si>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</si>
  <si>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</si>
  <si>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</si>
  <si>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</si>
  <si>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</si>
  <si>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</si>
  <si>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</si>
  <si>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</si>
  <si>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</si>
  <si>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</si>
  <si>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</si>
  <si>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</si>
  <si>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</si>
  <si>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</si>
  <si>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</si>
  <si>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</si>
  <si>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</si>
  <si>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</si>
  <si>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</si>
  <si>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</si>
  <si>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</si>
  <si>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</si>
  <si>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</si>
  <si>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</si>
  <si>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</si>
  <si>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</si>
  <si>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</si>
  <si>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</si>
  <si>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</si>
  <si>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</si>
  <si>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</si>
  <si>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</si>
  <si>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</si>
  <si>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</si>
  <si>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</si>
  <si>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</si>
  <si>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</si>
  <si>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</si>
  <si>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</si>
  <si>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</si>
  <si>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</si>
  <si>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</si>
  <si>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</si>
  <si>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</si>
  <si>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</si>
  <si>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</si>
  <si>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</si>
  <si>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</si>
  <si>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</si>
  <si>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</si>
  <si>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</si>
  <si>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</si>
  <si>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</si>
  <si>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</si>
  <si>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</si>
  <si>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</si>
  <si>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</si>
  <si>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</si>
  <si>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</si>
  <si>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</si>
  <si>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</si>
  <si>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</si>
  <si>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</si>
  <si>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</si>
  <si>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</si>
  <si>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</si>
  <si>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</si>
  <si>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</si>
  <si>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</si>
  <si>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</si>
  <si>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</si>
  <si>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</si>
  <si>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</si>
  <si>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</si>
  <si>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</si>
  <si>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</si>
  <si>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</si>
  <si>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</si>
  <si>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</si>
  <si>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</si>
  <si>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</si>
  <si>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</si>
  <si>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</si>
  <si>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</si>
  <si>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</si>
  <si>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</si>
  <si>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</si>
  <si>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</si>
  <si>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</si>
  <si>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</si>
  <si>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</si>
  <si>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</si>
  <si>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</si>
  <si>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</si>
  <si>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</si>
  <si>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</si>
  <si>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</si>
  <si>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</si>
  <si>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</si>
  <si>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</si>
  <si>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</si>
  <si>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</si>
  <si>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</si>
  <si>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</si>
  <si>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</si>
  <si>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</si>
  <si>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</si>
  <si>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</si>
  <si>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</si>
  <si>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</si>
  <si>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</si>
  <si>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</si>
  <si>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</si>
  <si>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</si>
  <si>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</si>
  <si>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</si>
  <si>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</si>
  <si>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</si>
  <si>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</si>
  <si>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</si>
  <si>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</si>
  <si>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</si>
  <si>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</si>
  <si>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</si>
  <si>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</si>
  <si>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</si>
  <si>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</si>
  <si>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</si>
  <si>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</si>
  <si>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</si>
  <si>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</si>
  <si>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</si>
  <si>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</si>
  <si>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</si>
  <si>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</si>
  <si>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</si>
  <si>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</si>
  <si>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</si>
  <si>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</si>
  <si>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</si>
  <si>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</si>
  <si>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</si>
  <si>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</si>
  <si>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</si>
  <si>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</si>
  <si>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</si>
  <si>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</si>
  <si>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</si>
  <si>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</si>
  <si>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</si>
  <si>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</si>
  <si>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</si>
  <si>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</si>
  <si>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</si>
  <si>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</si>
  <si>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</si>
  <si>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</si>
  <si>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</si>
  <si>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</si>
  <si>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</si>
  <si>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</si>
  <si>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</si>
  <si>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</si>
  <si>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</si>
  <si>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</si>
  <si>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</si>
  <si>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</si>
  <si>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</si>
  <si>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</si>
  <si>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</si>
  <si>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</si>
  <si>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</si>
  <si>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</si>
  <si>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</si>
  <si>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</si>
  <si>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</si>
  <si>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</si>
  <si>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</si>
  <si>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</si>
  <si>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</si>
  <si>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</si>
  <si>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</si>
  <si>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</si>
  <si>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</si>
  <si>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</si>
  <si>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</si>
  <si>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</si>
  <si>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</si>
  <si>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</si>
  <si>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</si>
  <si>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</si>
  <si>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</si>
  <si>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</si>
  <si>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</si>
  <si>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</si>
  <si>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</si>
  <si>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</si>
  <si>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</si>
  <si>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</si>
  <si>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</si>
  <si>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</si>
  <si>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</si>
  <si>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</si>
  <si>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</si>
  <si>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</si>
  <si>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</si>
  <si>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</si>
  <si>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</si>
  <si>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</si>
  <si>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</si>
  <si>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</si>
  <si>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</si>
  <si>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</si>
  <si>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</si>
  <si>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</si>
  <si>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</si>
  <si>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</si>
  <si>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</si>
  <si>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</si>
  <si>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</si>
  <si>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</si>
  <si>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</si>
  <si>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</si>
  <si>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</si>
  <si>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</si>
  <si>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</si>
  <si>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</si>
  <si>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</si>
  <si>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</si>
  <si>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</si>
  <si>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</si>
  <si>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</si>
  <si>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</si>
  <si>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</si>
  <si>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</si>
  <si>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</si>
  <si>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</si>
  <si>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</si>
  <si>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</si>
  <si>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</si>
  <si>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</si>
  <si>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</si>
  <si>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</si>
  <si>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</si>
  <si>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</si>
  <si>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</si>
  <si>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</si>
  <si>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</si>
  <si>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</si>
  <si>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</si>
  <si>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</si>
  <si>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</si>
  <si>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</si>
  <si>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</si>
  <si>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</si>
  <si>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</si>
  <si>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</si>
  <si>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</si>
  <si>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</si>
  <si>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</si>
  <si>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</si>
  <si>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</si>
  <si>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</si>
  <si>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</si>
  <si>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</si>
  <si>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</si>
  <si>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</si>
  <si>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</si>
  <si>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</si>
  <si>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</si>
  <si>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</si>
  <si>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</si>
  <si>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</si>
  <si>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</si>
  <si>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</si>
  <si>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</si>
  <si>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</si>
  <si>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</si>
  <si>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</si>
  <si>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</si>
  <si>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</si>
  <si>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</si>
  <si>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</si>
  <si>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</si>
  <si>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</si>
  <si>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</si>
  <si>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</si>
  <si>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</si>
  <si>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</si>
  <si>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</si>
  <si>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</si>
  <si>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</si>
  <si>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</si>
  <si>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</si>
  <si>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</si>
  <si>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</si>
  <si>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</si>
  <si>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</si>
  <si>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</si>
  <si>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</si>
  <si>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</si>
  <si>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</si>
  <si>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</si>
  <si>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</si>
  <si>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</si>
  <si>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</si>
  <si>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</si>
  <si>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</si>
  <si>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</si>
  <si>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</si>
  <si>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</si>
  <si>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</si>
  <si>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</si>
  <si>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</si>
  <si>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</si>
  <si>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</si>
  <si>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</si>
  <si>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</si>
  <si>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</si>
  <si>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</si>
  <si>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</si>
  <si>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</si>
  <si>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</si>
  <si>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</si>
  <si>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</si>
  <si>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</si>
  <si>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</si>
  <si>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</si>
  <si>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</si>
  <si>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</si>
  <si>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</si>
  <si>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</si>
  <si>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</si>
  <si>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</si>
  <si>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</si>
  <si>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</si>
  <si>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</si>
  <si>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</si>
  <si>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</si>
  <si>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</si>
  <si>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</si>
  <si>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</si>
  <si>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</si>
  <si>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</si>
  <si>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</si>
  <si>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</si>
  <si>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</si>
  <si>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</si>
  <si>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</si>
  <si>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</si>
  <si>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</si>
  <si>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</si>
  <si>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</si>
  <si>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</si>
  <si>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</si>
  <si>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</si>
  <si>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</si>
  <si>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</si>
  <si>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</si>
  <si>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</si>
  <si>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</si>
  <si>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</si>
  <si>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</si>
  <si>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</si>
  <si>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</si>
  <si>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</si>
  <si>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</si>
  <si>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</si>
  <si>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</si>
  <si>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</si>
  <si>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</si>
  <si>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</si>
  <si>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</si>
  <si>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</si>
  <si>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</si>
  <si>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</si>
  <si>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</si>
  <si>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</si>
  <si>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</si>
  <si>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</si>
  <si>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</si>
  <si>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</si>
  <si>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</si>
  <si>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</si>
  <si>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</si>
  <si>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</si>
  <si>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</si>
  <si>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</si>
  <si>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</si>
  <si>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</si>
  <si>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</si>
  <si>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</si>
  <si>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</si>
  <si>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</si>
  <si>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</si>
  <si>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</si>
  <si>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</si>
  <si>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</si>
  <si>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</si>
  <si>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</si>
  <si>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</si>
  <si>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</si>
  <si>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</si>
  <si>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</si>
  <si>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</si>
  <si>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</si>
  <si>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</si>
  <si>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</si>
  <si>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</si>
  <si>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</si>
  <si>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</si>
  <si>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</si>
  <si>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</si>
  <si>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</si>
  <si>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</si>
  <si>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</si>
  <si>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</si>
  <si>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</si>
  <si>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</si>
  <si>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</si>
  <si>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</si>
  <si>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</si>
  <si>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</si>
  <si>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</si>
  <si>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</si>
  <si>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</si>
  <si>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</si>
  <si>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</si>
  <si>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</si>
  <si>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</si>
  <si>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</si>
  <si>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</si>
  <si>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</si>
  <si>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</si>
  <si>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</si>
  <si>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</si>
  <si>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</si>
  <si>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</si>
  <si>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</si>
  <si>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</si>
  <si>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</si>
  <si>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</si>
  <si>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</si>
  <si>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</si>
  <si>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</si>
  <si>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</si>
  <si>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</si>
  <si>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</si>
  <si>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</si>
  <si>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</si>
  <si>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</si>
  <si>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</si>
  <si>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</si>
  <si>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</si>
  <si>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</si>
  <si>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</si>
  <si>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</si>
  <si>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</si>
  <si>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</si>
  <si>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</si>
  <si>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</si>
  <si>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</si>
  <si>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</si>
  <si>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</si>
  <si>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</si>
  <si>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</si>
  <si>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</si>
  <si>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</si>
  <si>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</si>
  <si>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</si>
  <si>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</si>
  <si>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</si>
  <si>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</si>
  <si>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</si>
  <si>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</si>
  <si>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</si>
  <si>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</si>
  <si>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</si>
  <si>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</si>
  <si>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</si>
  <si>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</si>
  <si>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</si>
  <si>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</si>
  <si>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</si>
  <si>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</si>
  <si>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</si>
  <si>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</si>
  <si>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</si>
  <si>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</si>
  <si>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</si>
  <si>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</si>
  <si>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</si>
  <si>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</si>
  <si>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</si>
  <si>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</si>
  <si>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</si>
  <si>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</si>
  <si>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</si>
  <si>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</si>
  <si>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</si>
  <si>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</si>
  <si>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</si>
  <si>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</si>
  <si>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</si>
  <si>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</si>
  <si>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</si>
  <si>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</si>
  <si>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</si>
  <si>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</si>
  <si>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</si>
  <si>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</si>
  <si>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</si>
  <si>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</si>
  <si>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</si>
  <si>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</si>
  <si>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</si>
  <si>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</si>
  <si>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</si>
  <si>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</si>
  <si>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</si>
  <si>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</si>
  <si>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</si>
  <si>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</si>
  <si>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</si>
  <si>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</si>
  <si>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</si>
  <si>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</si>
  <si>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</si>
  <si>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</si>
  <si>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</si>
  <si>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</si>
  <si>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</si>
  <si>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</si>
  <si>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</si>
  <si>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</si>
  <si>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</si>
  <si>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</si>
  <si>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</si>
  <si>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</si>
  <si>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</si>
  <si>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</si>
  <si>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</si>
  <si>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</si>
  <si>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</si>
  <si>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</si>
  <si>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</si>
  <si>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</si>
  <si>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</si>
  <si>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</si>
  <si>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</si>
  <si>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</si>
  <si>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</si>
  <si>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</si>
  <si>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</si>
  <si>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</si>
  <si>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</si>
  <si>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</si>
  <si>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</si>
  <si>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</si>
  <si>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</si>
  <si>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</si>
  <si>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</si>
  <si>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</si>
  <si>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</si>
  <si>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</si>
  <si>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</si>
  <si>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</si>
  <si>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</si>
  <si>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</si>
  <si>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</si>
  <si>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</si>
  <si>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</si>
  <si>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</si>
  <si>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</si>
  <si>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</si>
  <si>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</si>
  <si>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</si>
  <si>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</si>
  <si>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</si>
  <si>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</si>
  <si>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</si>
  <si>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</si>
  <si>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</si>
  <si>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</si>
  <si>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</si>
  <si>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</si>
  <si>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</si>
  <si>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</si>
  <si>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</si>
  <si>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</si>
  <si>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</si>
  <si>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</si>
  <si>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</si>
  <si>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</si>
  <si>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</si>
  <si>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</si>
  <si>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</si>
  <si>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</si>
  <si>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</si>
  <si>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</si>
  <si>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</si>
  <si>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</si>
  <si>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</si>
  <si>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</si>
  <si>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</si>
  <si>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</si>
  <si>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</si>
  <si>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</si>
  <si>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</si>
  <si>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</si>
  <si>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</si>
  <si>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</si>
  <si>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</si>
  <si>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</si>
  <si>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</si>
  <si>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</si>
  <si>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</si>
  <si>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</si>
  <si>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</si>
  <si>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</si>
  <si>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</si>
  <si>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</si>
  <si>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</si>
  <si>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</si>
  <si>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</si>
  <si>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</si>
  <si>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</si>
  <si>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</si>
  <si>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</si>
  <si>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</si>
  <si>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</si>
  <si>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</si>
  <si>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</si>
  <si>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</si>
  <si>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</si>
  <si>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</si>
  <si>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</si>
  <si>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</si>
  <si>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</si>
  <si>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</si>
  <si>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</si>
  <si>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</si>
  <si>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</si>
  <si>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</si>
  <si>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</si>
  <si>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</si>
  <si>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</si>
  <si>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</si>
  <si>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</si>
  <si>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</si>
  <si>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</si>
  <si>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</si>
  <si>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</si>
  <si>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</si>
  <si>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</si>
  <si>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</si>
  <si>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</si>
  <si>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</si>
  <si>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</si>
  <si>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</si>
  <si>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</si>
  <si>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</si>
  <si>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</si>
  <si>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</si>
  <si>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</si>
  <si>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</si>
  <si>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</si>
  <si>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</si>
  <si>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</si>
  <si>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</si>
  <si>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</si>
  <si>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</si>
  <si>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</si>
  <si>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</si>
  <si>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</si>
  <si>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</si>
  <si>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</si>
  <si>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</si>
  <si>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</si>
  <si>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</si>
  <si>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</si>
  <si>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</si>
  <si>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</si>
  <si>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</si>
  <si>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</si>
  <si>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</si>
  <si>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</si>
  <si>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</si>
  <si>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</si>
  <si>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</si>
  <si>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</si>
  <si>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</si>
  <si>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</si>
  <si>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</si>
  <si>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</si>
  <si>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</si>
  <si>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</si>
  <si>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</si>
  <si>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</si>
  <si>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</si>
  <si>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</si>
  <si>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</si>
  <si>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</si>
  <si>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</si>
  <si>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</si>
  <si>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</si>
  <si>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</si>
  <si>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</si>
  <si>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</si>
  <si>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</si>
  <si>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</si>
  <si>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</si>
  <si>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</si>
  <si>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</si>
  <si>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</si>
  <si>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</si>
  <si>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</si>
  <si>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</si>
  <si>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</si>
  <si>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</si>
  <si>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</si>
  <si>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</si>
  <si>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</si>
  <si>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</si>
  <si>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</si>
  <si>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</si>
  <si>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</si>
  <si>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</si>
  <si>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</si>
  <si>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</si>
  <si>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</si>
  <si>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</si>
  <si>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</si>
  <si>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</si>
  <si>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</si>
  <si>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</si>
  <si>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</si>
  <si>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</si>
  <si>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</si>
  <si>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</si>
  <si>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</si>
  <si>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</si>
  <si>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</si>
  <si>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</si>
  <si>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</si>
  <si>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</si>
  <si>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</si>
  <si>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</si>
  <si>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</si>
  <si>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</si>
  <si>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</si>
  <si>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</si>
  <si>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</si>
  <si>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</si>
  <si>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</si>
  <si>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</si>
  <si>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</si>
  <si>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</si>
  <si>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</si>
  <si>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</si>
  <si>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</si>
  <si>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</si>
  <si>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</si>
  <si>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</si>
  <si>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</si>
  <si>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</si>
  <si>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</si>
  <si>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</si>
  <si>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</si>
  <si>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</si>
  <si>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</si>
  <si>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</si>
  <si>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</si>
  <si>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</si>
  <si>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</si>
  <si>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</si>
  <si>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</si>
  <si>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</si>
  <si>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</si>
  <si>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</si>
  <si>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</si>
  <si>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</si>
  <si>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</si>
  <si>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</si>
  <si>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</si>
  <si>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</si>
  <si>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</si>
  <si>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</si>
  <si>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</si>
  <si>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</si>
  <si>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</si>
  <si>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</si>
  <si>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</si>
  <si>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</si>
  <si>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</si>
  <si>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</si>
  <si>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</si>
  <si>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</si>
  <si>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</si>
  <si>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</si>
  <si>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</si>
  <si>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</si>
  <si>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</si>
  <si>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</si>
  <si>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</si>
  <si>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</si>
  <si>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</si>
  <si>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</si>
  <si>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</si>
  <si>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</si>
  <si>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</si>
  <si>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</si>
  <si>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</si>
  <si>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</si>
  <si>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</si>
  <si>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</si>
  <si>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</si>
  <si>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</si>
  <si>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</si>
  <si>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</si>
  <si>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</si>
  <si>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</si>
  <si>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</si>
  <si>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</si>
  <si>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</si>
  <si>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</si>
  <si>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</si>
  <si>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</si>
  <si>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</si>
  <si>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</si>
  <si>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</si>
  <si>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</si>
  <si>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</si>
  <si>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</si>
  <si>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</si>
  <si>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</si>
  <si>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</si>
  <si>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</si>
  <si>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</si>
  <si>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</si>
  <si>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</si>
  <si>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</si>
  <si>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</si>
  <si>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</si>
  <si>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</si>
  <si>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</si>
  <si>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</si>
  <si>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</si>
  <si>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</si>
  <si>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</si>
  <si>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</si>
  <si>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</si>
  <si>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</si>
  <si>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</si>
  <si>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</si>
  <si>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</si>
  <si>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</si>
  <si>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</si>
  <si>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</si>
  <si>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</si>
  <si>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</si>
  <si>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</si>
  <si>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</si>
  <si>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</si>
  <si>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</si>
  <si>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</si>
  <si>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</si>
  <si>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</si>
  <si>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</si>
  <si>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</si>
  <si>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</si>
  <si>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</si>
  <si>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</si>
  <si>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</si>
  <si>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</si>
  <si>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</si>
  <si>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</si>
  <si>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</si>
  <si>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</si>
  <si>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</si>
  <si>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</si>
  <si>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</si>
  <si>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</si>
  <si>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</si>
  <si>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</si>
  <si>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</si>
  <si>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</si>
  <si>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</si>
  <si>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</si>
  <si>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</si>
  <si>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</si>
  <si>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</si>
  <si>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</si>
  <si>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</si>
  <si>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</si>
  <si>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</si>
  <si>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</si>
  <si>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</si>
  <si>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</si>
  <si>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</si>
  <si>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</si>
  <si>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</si>
  <si>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</si>
  <si>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</si>
  <si>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</si>
  <si>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</si>
  <si>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</si>
  <si>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</si>
  <si>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</si>
  <si>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</si>
  <si>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</si>
  <si>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</si>
  <si>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</si>
  <si>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</si>
  <si>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</si>
  <si>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</si>
  <si>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</si>
  <si>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</si>
  <si>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</si>
  <si>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</si>
  <si>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</si>
  <si>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</si>
  <si>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</si>
  <si>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</si>
  <si>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</si>
  <si>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</si>
  <si>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</si>
  <si>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</si>
  <si>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</si>
  <si>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</si>
  <si>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</si>
  <si>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</si>
  <si>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</si>
  <si>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</si>
  <si>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</si>
  <si>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</si>
  <si>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</si>
  <si>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</si>
  <si>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</si>
  <si>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</si>
  <si>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</si>
  <si>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</si>
  <si>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</si>
  <si>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</si>
  <si>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</si>
  <si>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</si>
  <si>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</si>
  <si>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</si>
  <si>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</si>
  <si>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</si>
  <si>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</si>
  <si>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</si>
  <si>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</si>
  <si>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</si>
  <si>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</si>
  <si>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</si>
  <si>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</si>
  <si>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</si>
  <si>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</si>
  <si>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</si>
  <si>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</si>
  <si>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</si>
  <si>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</si>
  <si>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</si>
  <si>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</si>
  <si>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</si>
  <si>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</si>
  <si>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</si>
  <si>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</si>
  <si>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</si>
  <si>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</si>
  <si>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</si>
  <si>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</si>
  <si>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</si>
  <si>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</si>
  <si>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</si>
  <si>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</si>
  <si>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</si>
  <si>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</si>
  <si>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</si>
  <si>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</si>
  <si>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</si>
  <si>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</si>
  <si>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</si>
  <si>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</si>
  <si>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</si>
  <si>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</si>
  <si>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</si>
  <si>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</si>
  <si>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</si>
  <si>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</si>
  <si>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</si>
  <si>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</si>
  <si>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</si>
  <si>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</si>
  <si>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</si>
  <si>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</si>
  <si>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</si>
  <si>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</si>
  <si>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</si>
  <si>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</si>
  <si>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</si>
  <si>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</si>
  <si>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</si>
  <si>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</si>
  <si>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</si>
  <si>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</si>
  <si>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</si>
  <si>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</si>
  <si>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</si>
  <si>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</si>
  <si>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</si>
  <si>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</si>
  <si>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</si>
  <si>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</si>
  <si>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</si>
  <si>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</si>
  <si>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</si>
  <si>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</si>
  <si>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</si>
  <si>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</si>
  <si>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</si>
  <si>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</si>
  <si>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</si>
  <si>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</si>
  <si>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</si>
  <si>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</si>
  <si>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</si>
  <si>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</si>
  <si>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</si>
  <si>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</si>
  <si>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</si>
  <si>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</si>
  <si>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</si>
  <si>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</si>
  <si>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</si>
  <si>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</si>
  <si>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</si>
  <si>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</si>
  <si>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</si>
  <si>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</si>
  <si>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</si>
  <si>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</si>
  <si>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</si>
  <si>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</si>
  <si>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</si>
  <si>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</si>
  <si>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</si>
  <si>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</si>
  <si>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</si>
  <si>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</si>
  <si>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</si>
  <si>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</si>
  <si>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</si>
  <si>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</si>
  <si>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</si>
  <si>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</si>
  <si>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</si>
  <si>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</si>
  <si>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</si>
  <si>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</si>
  <si>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</si>
  <si>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</si>
  <si>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</si>
  <si>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</si>
  <si>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</si>
  <si>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</si>
  <si>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</si>
  <si>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</si>
  <si>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</si>
  <si>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</si>
  <si>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</si>
  <si>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</si>
  <si>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</si>
  <si>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</si>
  <si>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</si>
  <si>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</si>
  <si>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</si>
  <si>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</si>
  <si>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</si>
  <si>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</si>
  <si>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</si>
  <si>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</si>
  <si>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</si>
  <si>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</si>
  <si>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</si>
  <si>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</si>
  <si>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</si>
  <si>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</si>
  <si>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</si>
  <si>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</si>
  <si>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</si>
  <si>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</si>
  <si>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</si>
  <si>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</si>
  <si>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</si>
  <si>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</si>
  <si>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</si>
  <si>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</si>
  <si>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</si>
  <si>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</si>
  <si>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</si>
  <si>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</si>
  <si>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</si>
  <si>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</si>
  <si>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</si>
  <si>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</si>
  <si>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</si>
  <si>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</si>
  <si>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</si>
  <si>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</si>
  <si>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</si>
  <si>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</si>
  <si>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</si>
  <si>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</si>
  <si>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</si>
  <si>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</si>
  <si>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</si>
  <si>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</si>
  <si>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</si>
  <si>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</si>
  <si>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</si>
  <si>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</si>
  <si>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</si>
  <si>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</si>
  <si>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</si>
  <si>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</si>
  <si>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</si>
  <si>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</si>
  <si>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</si>
  <si>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</si>
  <si>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</si>
  <si>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</si>
  <si>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</si>
  <si>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</si>
  <si>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</si>
  <si>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</si>
  <si>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</si>
  <si>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</si>
  <si>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</si>
  <si>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</si>
  <si>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</si>
  <si>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</si>
  <si>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</si>
  <si>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</si>
  <si>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</si>
  <si>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</si>
  <si>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</si>
  <si>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</si>
  <si>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</si>
  <si>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</si>
  <si>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</si>
  <si>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</si>
  <si>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</si>
  <si>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</si>
  <si>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</si>
  <si>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</si>
  <si>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</si>
  <si>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</si>
  <si>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</si>
  <si>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</si>
  <si>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</si>
  <si>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</si>
  <si>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</si>
  <si>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</si>
  <si>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</si>
  <si>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</si>
  <si>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</si>
  <si>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</si>
  <si>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</si>
  <si>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</si>
  <si>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</si>
  <si>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</si>
  <si>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</si>
  <si>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</si>
  <si>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</si>
  <si>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</si>
  <si>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</si>
  <si>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</si>
  <si>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</si>
  <si>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</si>
  <si>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</si>
  <si>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</si>
  <si>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</si>
  <si>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</si>
  <si>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</si>
  <si>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</si>
  <si>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</si>
  <si>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</si>
  <si>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</si>
  <si>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</si>
  <si>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</si>
  <si>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</si>
  <si>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</si>
  <si>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</si>
  <si>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</si>
  <si>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</si>
  <si>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</si>
  <si>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</si>
  <si>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</si>
  <si>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</si>
  <si>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</si>
  <si>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</si>
  <si>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</si>
  <si>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</si>
  <si>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</si>
  <si>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</si>
  <si>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</si>
  <si>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</si>
  <si>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</si>
  <si>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</si>
  <si>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</si>
  <si>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</si>
  <si>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</si>
  <si>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</si>
  <si>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</si>
  <si>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</si>
  <si>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</si>
  <si>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</si>
  <si>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</si>
  <si>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</si>
  <si>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</si>
  <si>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</si>
  <si>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</si>
  <si>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</si>
  <si>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</si>
  <si>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</si>
  <si>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</si>
  <si>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</si>
  <si>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</si>
  <si>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</si>
  <si>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</si>
  <si>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</si>
  <si>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</si>
  <si>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</si>
  <si>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</si>
  <si>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</si>
  <si>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</si>
  <si>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</si>
  <si>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</si>
  <si>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</si>
  <si>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</si>
  <si>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</si>
  <si>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</si>
  <si>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</si>
  <si>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</si>
  <si>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</si>
  <si>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</si>
  <si>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</si>
  <si>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</si>
  <si>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</si>
  <si>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</si>
  <si>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</si>
  <si>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</si>
  <si>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</si>
  <si>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</si>
  <si>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</si>
  <si>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</si>
  <si>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</si>
  <si>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</si>
  <si>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</si>
  <si>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</si>
  <si>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</si>
  <si>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</si>
  <si>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</si>
  <si>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</si>
  <si>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</si>
  <si>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</si>
  <si>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</si>
  <si>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</si>
  <si>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</si>
  <si>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</si>
  <si>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</si>
  <si>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</si>
  <si>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</si>
  <si>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</si>
  <si>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</si>
  <si>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</si>
  <si>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</si>
  <si>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</si>
  <si>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</si>
  <si>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</si>
  <si>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</si>
  <si>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</si>
  <si>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</si>
  <si>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</si>
  <si>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</si>
  <si>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</si>
  <si>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</si>
  <si>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</si>
  <si>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</si>
  <si>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</si>
  <si>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</si>
  <si>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</si>
  <si>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</si>
  <si>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</si>
  <si>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</si>
  <si>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</si>
  <si>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</si>
  <si>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</si>
  <si>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</si>
  <si>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</si>
  <si>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</si>
  <si>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</si>
  <si>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</si>
  <si>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</si>
  <si>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</si>
  <si>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</si>
  <si>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</si>
  <si>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</si>
  <si>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</si>
  <si>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</si>
  <si>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</si>
  <si>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</si>
  <si>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</si>
  <si>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</si>
  <si>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</si>
  <si>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</si>
  <si>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</si>
  <si>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</si>
  <si>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</si>
  <si>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</si>
  <si>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</si>
  <si>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</si>
  <si>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</si>
  <si>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</si>
  <si>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</si>
  <si>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</si>
  <si>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</si>
  <si>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</si>
  <si>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</si>
  <si>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</si>
  <si>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</si>
  <si>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</si>
  <si>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</si>
  <si>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</si>
  <si>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</si>
  <si>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</si>
  <si>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</si>
  <si>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</si>
  <si>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</si>
  <si>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</si>
  <si>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</si>
  <si>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</si>
  <si>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</si>
  <si>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</si>
  <si>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</si>
  <si>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</si>
  <si>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</si>
  <si>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</si>
  <si>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</si>
  <si>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</si>
  <si>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</si>
  <si>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</si>
  <si>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</si>
  <si>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</si>
  <si>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</si>
  <si>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</si>
  <si>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</si>
  <si>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</si>
  <si>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</si>
  <si>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</si>
  <si>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</si>
  <si>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</si>
  <si>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</si>
  <si>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</si>
  <si>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</si>
  <si>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</si>
  <si>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</si>
  <si>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</si>
  <si>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</si>
  <si>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</si>
  <si>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</si>
  <si>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</si>
  <si>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</si>
  <si>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</si>
  <si>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</si>
  <si>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</si>
  <si>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</si>
  <si>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</si>
  <si>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</si>
  <si>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</si>
  <si>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</si>
  <si>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</si>
  <si>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</si>
  <si>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</si>
  <si>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</si>
  <si>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</si>
  <si>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</si>
  <si>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</si>
  <si>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</si>
  <si>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</si>
  <si>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</si>
  <si>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</si>
  <si>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</si>
  <si>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</si>
  <si>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</si>
  <si>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</si>
  <si>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</si>
  <si>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</si>
  <si>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</si>
  <si>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</si>
  <si>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</si>
  <si>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</si>
  <si>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</si>
  <si>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</si>
  <si>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</si>
  <si>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</si>
  <si>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</si>
  <si>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</si>
  <si>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</si>
  <si>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</si>
  <si>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</si>
  <si>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</si>
  <si>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</si>
  <si>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</si>
  <si>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</si>
  <si>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</si>
  <si>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</si>
  <si>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</si>
  <si>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</si>
  <si>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</si>
  <si>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</si>
  <si>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</si>
  <si>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</si>
  <si>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</si>
  <si>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</si>
  <si>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</si>
  <si>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</si>
  <si>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</si>
  <si>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</si>
  <si>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</si>
  <si>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</si>
  <si>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</si>
  <si>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</si>
  <si>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</si>
  <si>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</si>
  <si>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</si>
  <si>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</si>
  <si>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</si>
  <si>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</si>
  <si>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</si>
  <si>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</si>
  <si>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</si>
  <si>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</si>
  <si>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</si>
  <si>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</si>
  <si>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</si>
  <si>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</si>
  <si>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</si>
  <si>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</si>
  <si>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</si>
  <si>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</si>
  <si>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</si>
  <si>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</si>
  <si>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</si>
  <si>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</si>
  <si>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</si>
  <si>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</si>
  <si>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</si>
  <si>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</si>
  <si>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</si>
  <si>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</si>
  <si>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</si>
  <si>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</si>
  <si>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</si>
  <si>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</si>
  <si>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</si>
  <si>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</si>
  <si>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</si>
  <si>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</si>
  <si>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</si>
  <si>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</si>
  <si>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</si>
  <si>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</si>
  <si>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</si>
  <si>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</si>
  <si>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</si>
  <si>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</si>
  <si>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</si>
  <si>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</si>
  <si>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</si>
  <si>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</si>
  <si>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</si>
  <si>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</si>
  <si>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</si>
  <si>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</si>
  <si>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</si>
  <si>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</si>
  <si>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</si>
  <si>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</si>
  <si>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</si>
  <si>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</si>
  <si>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</si>
  <si>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</si>
  <si>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</si>
  <si>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</si>
  <si>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</si>
  <si>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</si>
  <si>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</si>
  <si>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</si>
  <si>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</si>
  <si>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</si>
  <si>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</si>
  <si>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</si>
  <si>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</si>
  <si>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</si>
  <si>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</si>
  <si>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</si>
  <si>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</si>
  <si>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</si>
  <si>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</si>
  <si>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</si>
  <si>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</si>
  <si>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</si>
  <si>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</si>
  <si>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</si>
  <si>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</si>
  <si>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</si>
  <si>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</si>
  <si>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</si>
  <si>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</si>
  <si>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</si>
  <si>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</si>
  <si>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</si>
  <si>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</si>
  <si>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</si>
  <si>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</si>
  <si>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</si>
  <si>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</si>
  <si>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</si>
  <si>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</si>
  <si>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</si>
  <si>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</si>
  <si>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</si>
  <si>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</si>
  <si>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</si>
  <si>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</si>
  <si>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</si>
  <si>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</si>
  <si>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</si>
  <si>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</si>
  <si>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</si>
  <si>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</si>
  <si>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</si>
  <si>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</si>
  <si>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</si>
  <si>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</si>
  <si>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</si>
  <si>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</si>
  <si>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</si>
  <si>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</si>
  <si>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</si>
  <si>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</si>
  <si>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</si>
  <si>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</si>
  <si>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</si>
  <si>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</si>
  <si>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</si>
  <si>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</si>
  <si>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</si>
  <si>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</si>
  <si>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</si>
  <si>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</si>
  <si>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</si>
  <si>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</si>
  <si>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</si>
  <si>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</si>
  <si>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</si>
  <si>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</si>
  <si>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</si>
  <si>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</si>
  <si>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</si>
  <si>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</si>
  <si>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</si>
  <si>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</si>
  <si>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</si>
  <si>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</si>
  <si>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</si>
  <si>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</si>
  <si>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</si>
  <si>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</si>
  <si>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</si>
  <si>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</si>
  <si>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</si>
  <si>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</si>
  <si>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</si>
  <si>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</si>
  <si>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</si>
  <si>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</si>
  <si>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</si>
  <si>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</si>
  <si>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</si>
  <si>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</si>
  <si>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</si>
  <si>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</si>
  <si>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</si>
  <si>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</si>
  <si>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</si>
  <si>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</si>
  <si>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</si>
  <si>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</si>
  <si>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</si>
  <si>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</si>
  <si>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</si>
  <si>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</si>
  <si>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</si>
  <si>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</si>
  <si>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</si>
  <si>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</si>
  <si>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</si>
  <si>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</si>
  <si>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</si>
  <si>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</si>
  <si>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</si>
  <si>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</si>
  <si>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</si>
  <si>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</si>
  <si>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</si>
  <si>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</si>
  <si>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</si>
  <si>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</si>
  <si>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</si>
  <si>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</si>
  <si>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</si>
  <si>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</si>
  <si>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</si>
  <si>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</si>
  <si>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</si>
  <si>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</si>
  <si>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</si>
  <si>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</si>
  <si>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</si>
  <si>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</si>
  <si>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</si>
  <si>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</si>
  <si>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</si>
  <si>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</si>
  <si>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</si>
  <si>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</si>
  <si>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</si>
  <si>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</si>
  <si>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</si>
  <si>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</si>
  <si>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</si>
  <si>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</si>
  <si>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</si>
  <si>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</si>
  <si>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</si>
  <si>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</si>
  <si>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</si>
  <si>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</si>
  <si>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</si>
  <si>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</si>
  <si>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</si>
  <si>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</si>
  <si>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</si>
  <si>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</si>
  <si>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</si>
  <si>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</si>
  <si>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</si>
  <si>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</si>
  <si>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</si>
  <si>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</si>
  <si>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</si>
  <si>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</si>
  <si>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</si>
  <si>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</si>
  <si>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</si>
  <si>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</si>
  <si>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</si>
  <si>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</si>
  <si>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</si>
  <si>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</si>
  <si>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</si>
  <si>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</si>
  <si>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</si>
  <si>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</si>
  <si>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</si>
  <si>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</si>
  <si>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</si>
  <si>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</si>
  <si>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</si>
  <si>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</si>
  <si>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</si>
  <si>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</si>
  <si>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</si>
  <si>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</si>
  <si>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</si>
  <si>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</si>
  <si>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</si>
  <si>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</si>
  <si>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</si>
  <si>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</si>
  <si>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</si>
  <si>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</si>
  <si>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</si>
  <si>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</si>
  <si>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</si>
  <si>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</si>
  <si>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</si>
  <si>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</si>
  <si>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</si>
  <si>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</si>
  <si>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</si>
  <si>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</si>
  <si>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</si>
  <si>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</si>
  <si>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</si>
  <si>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</si>
  <si>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</si>
  <si>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</si>
  <si>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</si>
  <si>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</si>
  <si>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</si>
  <si>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</si>
  <si>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</si>
  <si>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</si>
  <si>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</si>
  <si>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</si>
  <si>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</si>
  <si>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</si>
  <si>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</si>
  <si>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</si>
  <si>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</si>
  <si>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</si>
  <si>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</si>
  <si>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</si>
  <si>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</si>
  <si>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</si>
  <si>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</si>
  <si>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</si>
  <si>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</si>
  <si>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</si>
  <si>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</si>
  <si>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</si>
  <si>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</si>
  <si>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</si>
  <si>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</si>
  <si>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</si>
  <si>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</si>
  <si>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</si>
  <si>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</si>
  <si>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</si>
  <si>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</si>
  <si>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</si>
  <si>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</si>
  <si>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</si>
  <si>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</si>
  <si>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</si>
  <si>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</si>
  <si>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</si>
  <si>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</si>
  <si>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</si>
  <si>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</si>
  <si>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</si>
  <si>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</si>
  <si>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</si>
  <si>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</si>
  <si>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</si>
  <si>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</si>
  <si>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</si>
  <si>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</si>
  <si>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</si>
  <si>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</si>
  <si>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</si>
  <si>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</si>
  <si>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</si>
  <si>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</si>
  <si>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</si>
  <si>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</si>
  <si>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</si>
  <si>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</si>
  <si>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</si>
  <si>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</si>
  <si>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</si>
  <si>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</si>
  <si>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</si>
  <si>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</si>
  <si>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</si>
  <si>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</si>
  <si>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</si>
  <si>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</si>
  <si>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</si>
  <si>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</si>
  <si>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</si>
  <si>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</si>
  <si>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</si>
  <si>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</si>
  <si>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</si>
  <si>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</si>
  <si>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</si>
  <si>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</si>
  <si>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</si>
  <si>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</si>
  <si>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</si>
  <si>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</si>
  <si>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</si>
  <si>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</si>
  <si>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</si>
  <si>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</si>
  <si>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</si>
  <si>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</si>
  <si>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</si>
  <si>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</si>
  <si>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</si>
  <si>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</si>
  <si>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</si>
  <si>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</si>
  <si>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</si>
  <si>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</si>
  <si>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</si>
  <si>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</si>
  <si>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</si>
  <si>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</si>
  <si>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</si>
  <si>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</si>
  <si>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</si>
  <si>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</si>
  <si>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</si>
  <si>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</si>
  <si>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</si>
  <si>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</si>
  <si>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</si>
  <si>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</si>
  <si>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</si>
  <si>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</si>
  <si>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</si>
  <si>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</si>
  <si>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</si>
  <si>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</si>
  <si>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</si>
  <si>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</si>
  <si>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</si>
  <si>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</si>
  <si>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</si>
  <si>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</si>
  <si>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</si>
  <si>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</si>
  <si>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</si>
  <si>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</si>
  <si>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</si>
  <si>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</si>
  <si>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</si>
  <si>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</si>
  <si>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</si>
  <si>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</si>
  <si>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</si>
  <si>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</si>
  <si>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</si>
  <si>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</si>
  <si>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</si>
  <si>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</si>
  <si>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</si>
  <si>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</si>
  <si>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</si>
  <si>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</si>
  <si>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</si>
  <si>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</si>
  <si>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</si>
  <si>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</si>
  <si>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</si>
  <si>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</si>
  <si>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</si>
  <si>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</si>
  <si>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</si>
  <si>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</si>
  <si>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</si>
  <si>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</si>
  <si>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</si>
  <si>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</si>
  <si>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</si>
  <si>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</si>
  <si>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</si>
  <si>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</si>
  <si>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</si>
  <si>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</si>
  <si>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</si>
  <si>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</si>
  <si>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</si>
  <si>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</si>
  <si>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</si>
  <si>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</si>
  <si>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</si>
  <si>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</si>
  <si>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</si>
  <si>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</si>
  <si>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</si>
  <si>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</si>
  <si>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</si>
  <si>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</si>
  <si>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</si>
  <si>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</si>
  <si>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</si>
  <si>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</si>
  <si>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</si>
  <si>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</si>
  <si>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</si>
  <si>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</si>
  <si>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</si>
  <si>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</si>
  <si>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</si>
  <si>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</si>
  <si>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</si>
  <si>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</si>
  <si>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</si>
  <si>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</si>
  <si>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</si>
  <si>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</si>
  <si>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</si>
  <si>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</si>
  <si>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</si>
  <si>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</si>
  <si>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</si>
  <si>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</si>
  <si>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</si>
  <si>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</si>
  <si>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</si>
  <si>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</si>
  <si>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</si>
  <si>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</si>
  <si>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</si>
  <si>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</si>
  <si>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</si>
  <si>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</si>
  <si>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</si>
  <si>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</si>
  <si>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</si>
  <si>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</si>
  <si>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</si>
  <si>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</si>
  <si>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</si>
  <si>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</si>
  <si>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</si>
  <si>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</si>
  <si>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</si>
  <si>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</si>
  <si>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</si>
  <si>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</si>
  <si>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</si>
  <si>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</si>
  <si>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</si>
  <si>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</si>
  <si>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</si>
  <si>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</si>
  <si>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</si>
  <si>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</si>
  <si>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</si>
  <si>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</si>
  <si>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</si>
  <si>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</si>
  <si>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</si>
  <si>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</si>
  <si>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</si>
  <si>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</si>
  <si>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</si>
  <si>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</si>
  <si>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</si>
  <si>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</si>
  <si>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</si>
  <si>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</si>
  <si>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</si>
  <si>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</si>
  <si>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</si>
  <si>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</si>
  <si>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</si>
  <si>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</si>
  <si>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</si>
  <si>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</si>
  <si>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</si>
  <si>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</si>
  <si>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</si>
  <si>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</si>
  <si>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</si>
  <si>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</si>
  <si>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</si>
  <si>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</si>
  <si>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</si>
  <si>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</si>
  <si>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</si>
  <si>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</si>
  <si>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</si>
  <si>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</si>
  <si>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</si>
  <si>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</si>
  <si>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</si>
  <si>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</si>
  <si>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</si>
  <si>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</si>
  <si>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</si>
  <si>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</si>
  <si>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</si>
  <si>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</si>
  <si>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</si>
  <si>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</si>
  <si>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</si>
  <si>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</si>
  <si>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</si>
  <si>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</si>
  <si>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</si>
  <si>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</si>
  <si>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</si>
  <si>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</si>
  <si>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</si>
  <si>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</si>
  <si>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</si>
  <si>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</si>
  <si>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</si>
  <si>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</si>
  <si>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</si>
  <si>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</si>
  <si>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</si>
  <si>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</si>
  <si>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</si>
  <si>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</si>
  <si>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</si>
  <si>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</si>
  <si>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</si>
  <si>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</si>
  <si>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</si>
  <si>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</si>
  <si>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</si>
  <si>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</si>
  <si>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</si>
  <si>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</si>
  <si>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</si>
  <si>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</si>
  <si>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</si>
  <si>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</si>
  <si>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</si>
  <si>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</si>
  <si>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</si>
  <si>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</si>
  <si>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</si>
  <si>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</si>
  <si>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</si>
  <si>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</si>
  <si>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</si>
  <si>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</si>
  <si>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</si>
  <si>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</si>
  <si>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</si>
  <si>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</si>
  <si>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</si>
  <si>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</si>
  <si>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</si>
  <si>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</si>
  <si>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</si>
  <si>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</si>
  <si>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</si>
  <si>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</si>
  <si>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</si>
  <si>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</si>
  <si>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</si>
  <si>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</si>
  <si>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</si>
  <si>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</si>
  <si>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</si>
  <si>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</si>
  <si>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</si>
  <si>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</si>
  <si>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</si>
  <si>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</si>
  <si>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</si>
  <si>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</si>
  <si>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</si>
  <si>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</si>
  <si>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</si>
  <si>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</si>
  <si>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</si>
  <si>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</si>
  <si>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</si>
  <si>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</si>
  <si>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</si>
  <si>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</si>
  <si>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</si>
  <si>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</si>
  <si>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</si>
  <si>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</si>
  <si>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</si>
  <si>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</si>
  <si>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</si>
  <si>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</si>
  <si>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</si>
  <si>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</si>
  <si>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</si>
  <si>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</si>
  <si>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</si>
  <si>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</si>
  <si>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</si>
  <si>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</si>
  <si>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</si>
  <si>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</si>
  <si>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</si>
  <si>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</si>
  <si>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</si>
  <si>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</si>
  <si>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</si>
  <si>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</si>
  <si>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</si>
  <si>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</si>
  <si>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</si>
  <si>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</si>
  <si>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</si>
  <si>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</si>
  <si>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</si>
  <si>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</si>
  <si>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</si>
  <si>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</si>
  <si>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</si>
  <si>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</si>
  <si>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</si>
  <si>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</si>
  <si>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</si>
  <si>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</si>
  <si>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</si>
  <si>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</si>
  <si>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</si>
  <si>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</si>
  <si>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</si>
  <si>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</si>
  <si>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</si>
  <si>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</si>
  <si>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</si>
  <si>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</si>
  <si>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</si>
  <si>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</si>
  <si>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</si>
  <si>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</si>
  <si>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</si>
  <si>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</si>
  <si>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</si>
  <si>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</si>
  <si>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</si>
  <si>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</si>
  <si>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</si>
  <si>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</si>
  <si>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</si>
  <si>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</si>
  <si>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</si>
  <si>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</si>
  <si>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</si>
  <si>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</si>
  <si>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</si>
  <si>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</si>
  <si>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</si>
  <si>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</si>
  <si>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</si>
  <si>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</si>
  <si>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</si>
  <si>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</si>
  <si>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</si>
  <si>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</si>
  <si>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</si>
  <si>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</si>
  <si>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</si>
  <si>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</si>
  <si>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</si>
  <si>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</si>
  <si>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</si>
  <si>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</si>
  <si>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</si>
  <si>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</si>
  <si>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</si>
  <si>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</si>
  <si>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</si>
  <si>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</si>
  <si>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</si>
  <si>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</si>
  <si>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</si>
  <si>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</si>
  <si>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</si>
  <si>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</si>
  <si>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</si>
  <si>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</si>
  <si>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</si>
  <si>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</si>
  <si>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</si>
  <si>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</si>
  <si>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</si>
  <si>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</si>
  <si>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</si>
  <si>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</si>
  <si>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</si>
  <si>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</si>
  <si>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</si>
  <si>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</si>
  <si>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</si>
  <si>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</si>
  <si>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</si>
  <si>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</si>
  <si>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</si>
  <si>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</si>
  <si>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</si>
  <si>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</si>
  <si>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</si>
  <si>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</si>
  <si>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</si>
  <si>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</si>
  <si>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</si>
  <si>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</si>
  <si>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</si>
  <si>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</si>
  <si>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</si>
  <si>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</si>
  <si>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</si>
  <si>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</si>
  <si>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</si>
  <si>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</si>
  <si>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</si>
  <si>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</si>
  <si>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</si>
  <si>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</si>
  <si>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</si>
  <si>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</si>
  <si>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</si>
  <si>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</si>
  <si>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</si>
  <si>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</si>
  <si>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</si>
  <si>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</si>
  <si>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</si>
  <si>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</si>
  <si>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</si>
  <si>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</si>
  <si>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</si>
  <si>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</si>
  <si>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</si>
  <si>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</si>
  <si>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</si>
  <si>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</si>
  <si>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</si>
  <si>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</si>
  <si>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</si>
  <si>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</si>
  <si>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</si>
  <si>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</si>
  <si>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</si>
  <si>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</si>
  <si>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</si>
  <si>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</si>
  <si>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</si>
  <si>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</si>
  <si>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</si>
  <si>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</si>
  <si>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</si>
  <si>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</si>
  <si>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</si>
  <si>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</si>
  <si>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</si>
  <si>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</si>
  <si>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</si>
  <si>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</si>
  <si>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</si>
  <si>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</si>
  <si>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</si>
  <si>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</si>
  <si>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</si>
  <si>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</si>
  <si>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</si>
  <si>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</si>
  <si>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</si>
  <si>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</si>
  <si>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</si>
  <si>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</si>
  <si>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</si>
  <si>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</si>
  <si>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</si>
  <si>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</si>
  <si>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</si>
  <si>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</si>
  <si>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</si>
  <si>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</si>
  <si>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</si>
  <si>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</si>
  <si>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</si>
  <si>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</si>
  <si>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</si>
  <si>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</si>
  <si>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</si>
  <si>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</si>
  <si>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</si>
  <si>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</si>
  <si>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</si>
  <si>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</si>
  <si>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</si>
  <si>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</si>
  <si>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</si>
  <si>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</si>
  <si>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</si>
  <si>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</si>
  <si>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</si>
  <si>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</si>
  <si>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</si>
  <si>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</si>
  <si>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</si>
  <si>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</si>
  <si>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</si>
  <si>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</si>
  <si>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</si>
  <si>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</si>
  <si>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</si>
  <si>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</si>
  <si>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</si>
  <si>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</si>
  <si>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</si>
  <si>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</si>
  <si>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</si>
  <si>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</si>
  <si>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</si>
  <si>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</si>
  <si>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</si>
  <si>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</si>
  <si>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</si>
  <si>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</si>
  <si>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</si>
  <si>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</si>
  <si>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</si>
  <si>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</si>
  <si>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</si>
  <si>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</si>
  <si>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</si>
  <si>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</si>
  <si>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</si>
  <si>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</si>
  <si>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</si>
  <si>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</si>
  <si>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</si>
  <si>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</si>
  <si>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</si>
  <si>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</si>
  <si>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</si>
  <si>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</si>
  <si>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</si>
  <si>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</si>
  <si>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</si>
  <si>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</si>
  <si>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</si>
  <si>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</si>
  <si>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</si>
  <si>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</si>
  <si>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</si>
  <si>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</si>
  <si>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</si>
  <si>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</si>
  <si>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</si>
  <si>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</si>
  <si>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</si>
  <si>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</si>
  <si>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</si>
  <si>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</si>
  <si>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</si>
  <si>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</si>
  <si>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</si>
  <si>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</si>
  <si>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</si>
  <si>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</si>
  <si>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</si>
  <si>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</si>
  <si>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</si>
  <si>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</si>
  <si>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</si>
  <si>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</si>
  <si>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</si>
  <si>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</si>
  <si>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</si>
  <si>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</si>
  <si>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</si>
  <si>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</si>
  <si>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</si>
  <si>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</si>
  <si>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</si>
  <si>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</si>
  <si>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</si>
  <si>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</si>
  <si>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</si>
  <si>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</si>
  <si>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</si>
  <si>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</si>
  <si>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</si>
  <si>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</si>
  <si>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</si>
  <si>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</si>
  <si>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</si>
  <si>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</si>
  <si>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</si>
  <si>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</si>
  <si>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</si>
  <si>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</si>
  <si>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</si>
  <si>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</si>
  <si>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</si>
  <si>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</si>
  <si>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</si>
  <si>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</si>
  <si>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</si>
  <si>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</si>
  <si>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</si>
  <si>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</si>
  <si>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</si>
  <si>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</si>
  <si>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</si>
  <si>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</si>
  <si>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</si>
  <si>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</si>
  <si>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</si>
  <si>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</si>
  <si>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</si>
  <si>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</si>
  <si>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</si>
  <si>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</si>
  <si>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</si>
  <si>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</si>
  <si>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</si>
  <si>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</si>
  <si>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</si>
  <si>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</si>
  <si>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</si>
  <si>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</si>
  <si>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</si>
  <si>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</si>
  <si>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</si>
  <si>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</si>
  <si>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</si>
  <si>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</si>
  <si>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</si>
  <si>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</si>
  <si>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</si>
  <si>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</si>
  <si>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</si>
  <si>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</si>
  <si>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</si>
  <si>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</si>
  <si>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</si>
  <si>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</si>
  <si>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</si>
  <si>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</si>
  <si>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</si>
  <si>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</si>
  <si>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</si>
  <si>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</si>
  <si>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</si>
  <si>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</si>
  <si>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</si>
  <si>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</si>
  <si>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</si>
  <si>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</si>
  <si>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</si>
  <si>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</si>
  <si>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</si>
  <si>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</si>
  <si>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</si>
  <si>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</si>
  <si>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</si>
  <si>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</si>
  <si>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</si>
  <si>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</si>
  <si>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</si>
  <si>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</si>
  <si>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</si>
  <si>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</si>
  <si>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</si>
  <si>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</si>
  <si>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</si>
  <si>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</si>
  <si>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</si>
  <si>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</si>
  <si>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</si>
  <si>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</si>
  <si>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</si>
  <si>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</si>
  <si>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</si>
  <si>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</si>
  <si>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</si>
  <si>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</si>
  <si>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</si>
  <si>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</si>
  <si>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</si>
  <si>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</si>
  <si>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</si>
  <si>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</si>
  <si>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</si>
  <si>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</si>
  <si>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</si>
  <si>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</si>
  <si>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</si>
  <si>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</si>
  <si>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</si>
  <si>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</si>
  <si>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</si>
  <si>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</si>
  <si>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</si>
  <si>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</si>
  <si>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</si>
  <si>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</si>
  <si>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</si>
  <si>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</si>
  <si>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</si>
  <si>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</si>
  <si>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</si>
  <si>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</si>
  <si>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</si>
  <si>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</si>
  <si>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</si>
  <si>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</si>
  <si>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</si>
  <si>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</si>
  <si>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</si>
  <si>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</si>
  <si>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</si>
  <si>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</si>
  <si>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</si>
  <si>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</si>
  <si>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</si>
  <si>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</si>
  <si>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</si>
  <si>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</si>
  <si>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</si>
  <si>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</si>
  <si>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</si>
  <si>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</si>
  <si>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</si>
  <si>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</si>
  <si>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</si>
  <si>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</si>
  <si>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</si>
  <si>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</si>
  <si>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</si>
  <si>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</si>
  <si>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</si>
  <si>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</si>
  <si>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</si>
  <si>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</si>
  <si>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</si>
  <si>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</si>
  <si>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</si>
  <si>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</si>
  <si>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</si>
  <si>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</si>
  <si>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</si>
  <si>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</si>
  <si>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</si>
  <si>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</si>
  <si>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</si>
  <si>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</si>
  <si>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</si>
  <si>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</si>
  <si>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</si>
  <si>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</si>
  <si>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</si>
  <si>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</si>
  <si>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</si>
  <si>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</si>
  <si>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</si>
  <si>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</si>
  <si>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</si>
  <si>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</si>
  <si>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</si>
  <si>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</si>
  <si>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</si>
  <si>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</si>
  <si>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</si>
  <si>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</si>
  <si>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</si>
  <si>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</si>
  <si>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</si>
  <si>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</si>
  <si>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</si>
  <si>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</si>
  <si>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</si>
  <si>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</si>
  <si>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</si>
  <si>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</si>
  <si>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</si>
  <si>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</si>
  <si>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</si>
  <si>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</si>
  <si>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</si>
  <si>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</si>
  <si>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</si>
  <si>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</si>
  <si>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</si>
  <si>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</si>
  <si>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</si>
  <si>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</si>
  <si>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</si>
  <si>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</si>
  <si>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</si>
  <si>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</si>
  <si>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</si>
  <si>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</si>
  <si>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</si>
  <si>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</si>
  <si>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</si>
  <si>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</si>
  <si>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</si>
  <si>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</si>
  <si>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</si>
  <si>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</si>
  <si>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</si>
  <si>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</si>
  <si>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</si>
  <si>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</si>
  <si>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</si>
  <si>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</si>
  <si>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</si>
  <si>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</si>
  <si>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</si>
  <si>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</si>
  <si>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</si>
  <si>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</si>
  <si>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</si>
  <si>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</si>
  <si>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</si>
  <si>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</si>
  <si>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</si>
  <si>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</si>
  <si>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</si>
  <si>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</si>
  <si>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</si>
  <si>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</si>
  <si>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</si>
  <si>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</si>
  <si>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</si>
  <si>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</si>
  <si>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</si>
  <si>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</si>
  <si>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</si>
  <si>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</si>
  <si>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</si>
  <si>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</si>
  <si>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</si>
  <si>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</si>
  <si>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</si>
  <si>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</si>
  <si>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</si>
  <si>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</si>
  <si>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</si>
  <si>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</si>
  <si>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</si>
  <si>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</si>
  <si>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</si>
  <si>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</si>
  <si>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</si>
  <si>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</si>
  <si>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</si>
  <si>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</si>
  <si>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</si>
  <si>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</si>
  <si>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</si>
  <si>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</si>
  <si>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</si>
  <si>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</si>
  <si>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</si>
  <si>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</si>
  <si>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</si>
  <si>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</si>
  <si>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</si>
  <si>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</si>
  <si>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</si>
  <si>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</si>
  <si>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</si>
  <si>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</si>
  <si>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</si>
  <si>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</si>
  <si>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</si>
  <si>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</si>
  <si>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</si>
  <si>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</si>
  <si>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</si>
  <si>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</si>
  <si>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</si>
  <si>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</si>
  <si>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</si>
  <si>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</si>
  <si>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</si>
  <si>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</si>
  <si>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</si>
  <si>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</si>
  <si>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</si>
  <si>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</si>
  <si>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</si>
  <si>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</si>
  <si>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</si>
  <si>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</si>
  <si>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</si>
  <si>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</si>
  <si>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</si>
  <si>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</si>
  <si>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</si>
  <si>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</si>
  <si>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</si>
  <si>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</si>
  <si>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</si>
  <si>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</si>
  <si>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</si>
  <si>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</si>
  <si>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</si>
  <si>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</si>
  <si>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</si>
  <si>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</si>
  <si>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</si>
  <si>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</si>
  <si>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</si>
  <si>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</si>
  <si>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</si>
  <si>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</si>
  <si>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</si>
  <si>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</si>
  <si>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</si>
  <si>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</si>
  <si>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</si>
  <si>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</si>
  <si>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</si>
  <si>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</si>
  <si>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</si>
  <si>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</si>
  <si>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</si>
  <si>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</si>
  <si>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</si>
  <si>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</si>
  <si>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</si>
  <si>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</si>
  <si>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</si>
  <si>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</si>
  <si>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</si>
  <si>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</si>
  <si>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</si>
  <si>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</si>
  <si>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</si>
  <si>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</si>
  <si>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</si>
  <si>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</si>
  <si>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</si>
  <si>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</si>
  <si>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</si>
  <si>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</si>
  <si>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</si>
  <si>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</si>
  <si>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</si>
  <si>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</si>
  <si>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</si>
  <si>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</si>
  <si>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</si>
  <si>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</si>
  <si>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</si>
  <si>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</si>
  <si>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</si>
  <si>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</si>
  <si>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</si>
  <si>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</si>
  <si>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</si>
  <si>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</si>
  <si>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</si>
  <si>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</si>
  <si>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</si>
  <si>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</si>
  <si>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</si>
  <si>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</si>
  <si>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</si>
  <si>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</si>
  <si>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</si>
  <si>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</si>
  <si>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</si>
  <si>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</si>
  <si>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</si>
  <si>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</si>
  <si>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</si>
  <si>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</si>
  <si>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</si>
  <si>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</si>
  <si>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</si>
  <si>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</si>
  <si>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</si>
  <si>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</si>
  <si>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</si>
  <si>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</si>
  <si>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</si>
  <si>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</si>
  <si>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</si>
  <si>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</si>
  <si>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</si>
  <si>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</si>
  <si>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</si>
  <si>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</si>
  <si>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</si>
  <si>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</si>
  <si>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</si>
  <si>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</si>
  <si>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</si>
  <si>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</si>
  <si>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</si>
  <si>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</si>
  <si>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</si>
  <si>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</si>
  <si>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</si>
  <si>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</si>
  <si>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</si>
  <si>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</si>
  <si>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</si>
  <si>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</si>
  <si>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</si>
  <si>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</si>
  <si>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</si>
  <si>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</si>
  <si>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</si>
  <si>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</si>
  <si>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</si>
  <si>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</si>
  <si>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</si>
  <si>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</si>
  <si>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</si>
  <si>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</si>
  <si>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</si>
  <si>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</si>
  <si>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</si>
  <si>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</si>
  <si>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</si>
  <si>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</si>
  <si>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</si>
  <si>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</si>
  <si>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</si>
  <si>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</si>
  <si>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</si>
  <si>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</si>
  <si>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</si>
  <si>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</si>
  <si>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</si>
  <si>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</si>
  <si>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</si>
  <si>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</si>
  <si>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</si>
  <si>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</si>
  <si>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</si>
  <si>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</si>
  <si>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</si>
  <si>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</si>
  <si>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</si>
  <si>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</si>
  <si>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</si>
  <si>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</si>
  <si>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</si>
  <si>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</si>
  <si>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</si>
  <si>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</si>
  <si>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</si>
  <si>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</si>
  <si>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</si>
  <si>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</si>
  <si>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</si>
  <si>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</si>
  <si>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</si>
  <si>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</si>
  <si>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</si>
  <si>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</si>
  <si>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</si>
  <si>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</si>
  <si>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</si>
  <si>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</si>
  <si>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</si>
  <si>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</si>
  <si>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</si>
  <si>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</si>
  <si>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</si>
  <si>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</si>
  <si>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</si>
  <si>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</si>
  <si>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</si>
  <si>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</si>
  <si>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</si>
  <si>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</si>
  <si>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</si>
  <si>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</si>
  <si>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</si>
  <si>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</si>
  <si>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</si>
  <si>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</si>
  <si>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</si>
  <si>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</si>
  <si>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</si>
  <si>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</si>
  <si>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</si>
  <si>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</si>
  <si>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</si>
  <si>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</si>
  <si>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</si>
  <si>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</si>
  <si>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</si>
  <si>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</si>
  <si>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</si>
  <si>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</si>
  <si>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</si>
  <si>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</si>
  <si>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</si>
  <si>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</si>
  <si>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</si>
  <si>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</si>
  <si>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</si>
  <si>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</si>
  <si>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</si>
  <si>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</si>
  <si>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</si>
  <si>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</si>
  <si>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</si>
  <si>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</si>
  <si>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</si>
  <si>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</si>
  <si>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</si>
  <si>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</si>
  <si>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</si>
  <si>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</si>
  <si>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</si>
  <si>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</si>
  <si>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</si>
  <si>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</si>
  <si>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</si>
  <si>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</si>
  <si>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</si>
  <si>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</si>
  <si>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</si>
  <si>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</si>
  <si>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</si>
  <si>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</si>
  <si>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</si>
  <si>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</si>
  <si>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</si>
  <si>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</si>
  <si>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</si>
  <si>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</si>
  <si>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</si>
  <si>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</si>
  <si>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</si>
  <si>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</si>
  <si>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</si>
  <si>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</si>
  <si>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</si>
  <si>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</si>
  <si>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</si>
  <si>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</si>
  <si>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</si>
  <si>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</si>
  <si>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</si>
  <si>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</si>
  <si>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</si>
  <si>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</si>
  <si>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</si>
  <si>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</si>
  <si>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</si>
  <si>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</si>
  <si>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</si>
  <si>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</si>
  <si>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</si>
  <si>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</si>
  <si>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</si>
  <si>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</si>
  <si>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</si>
  <si>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</si>
  <si>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</si>
  <si>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</si>
  <si>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</si>
  <si>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</si>
  <si>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</si>
  <si>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</si>
  <si>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</si>
  <si>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</si>
  <si>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</si>
  <si>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</si>
  <si>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</si>
  <si>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</si>
  <si>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</si>
  <si>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</si>
  <si>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</si>
  <si>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</si>
  <si>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</si>
  <si>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</si>
  <si>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</si>
  <si>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</si>
  <si>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</si>
  <si>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</si>
  <si>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</si>
  <si>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</si>
  <si>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</si>
  <si>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</si>
  <si>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</si>
  <si>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</si>
  <si>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</si>
  <si>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</si>
  <si>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</si>
  <si>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</si>
  <si>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</si>
  <si>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</si>
  <si>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</si>
  <si>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</si>
  <si>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</si>
  <si>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</si>
  <si>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</si>
  <si>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</si>
  <si>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</si>
  <si>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</si>
  <si>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</si>
  <si>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</si>
  <si>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</si>
  <si>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</si>
  <si>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</si>
  <si>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</si>
  <si>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</si>
  <si>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</si>
  <si>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</si>
  <si>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</si>
  <si>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</si>
  <si>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</si>
  <si>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</si>
  <si>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</si>
  <si>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</si>
  <si>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</si>
  <si>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</si>
  <si>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</si>
  <si>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</si>
  <si>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</si>
  <si>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</si>
  <si>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</si>
  <si>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</si>
  <si>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</si>
  <si>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</si>
  <si>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</si>
  <si>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</si>
  <si>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</si>
  <si>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</si>
  <si>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</si>
  <si>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</si>
  <si>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</si>
  <si>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</si>
  <si>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</si>
  <si>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</si>
  <si>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</si>
  <si>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</si>
  <si>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</si>
  <si>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</si>
  <si>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</si>
  <si>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</si>
  <si>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</si>
  <si>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</si>
  <si>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</si>
  <si>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</si>
  <si>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</si>
  <si>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</si>
  <si>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</si>
  <si>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</si>
  <si>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</si>
  <si>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</si>
  <si>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</si>
  <si>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</si>
  <si>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</si>
  <si>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</si>
  <si>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</si>
  <si>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</si>
  <si>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</si>
  <si>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</si>
  <si>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</si>
  <si>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</si>
  <si>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</si>
  <si>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</si>
  <si>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</si>
  <si>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</si>
  <si>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</si>
  <si>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</si>
  <si>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</si>
  <si>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</si>
  <si>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</si>
  <si>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</si>
  <si>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</si>
  <si>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</si>
  <si>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</si>
  <si>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</si>
  <si>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</si>
  <si>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</si>
  <si>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</si>
  <si>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</si>
  <si>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</si>
  <si>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</si>
  <si>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</si>
  <si>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</si>
  <si>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</si>
  <si>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</si>
  <si>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</si>
  <si>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</si>
  <si>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</si>
  <si>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</si>
  <si>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</si>
  <si>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</si>
  <si>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</si>
  <si>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</si>
  <si>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</si>
  <si>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</si>
  <si>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</si>
  <si>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</si>
  <si>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</si>
  <si>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</si>
  <si>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</si>
  <si>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</si>
  <si>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</si>
  <si>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</si>
  <si>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</si>
  <si>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</si>
  <si>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</si>
  <si>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</si>
  <si>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</si>
  <si>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</si>
  <si>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</si>
  <si>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</si>
  <si>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</si>
  <si>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</si>
  <si>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</si>
  <si>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</si>
  <si>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</si>
  <si>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</si>
  <si>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</si>
  <si>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</si>
  <si>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</si>
  <si>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</si>
  <si>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</si>
  <si>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</si>
  <si>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</si>
  <si>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</si>
  <si>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</si>
  <si>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</si>
  <si>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</si>
  <si>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</si>
  <si>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</si>
  <si>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</si>
  <si>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</si>
  <si>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</si>
  <si>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</si>
  <si>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</si>
  <si>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</si>
  <si>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</si>
  <si>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</si>
  <si>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</si>
  <si>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</si>
  <si>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</si>
  <si>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</si>
  <si>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</si>
  <si>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</si>
  <si>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</si>
  <si>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</si>
  <si>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</si>
  <si>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</si>
  <si>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</si>
  <si>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</si>
  <si>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</si>
  <si>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</si>
  <si>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</si>
  <si>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</si>
  <si>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</si>
  <si>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</si>
  <si>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</si>
  <si>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</si>
  <si>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</si>
  <si>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</si>
  <si>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</si>
  <si>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</si>
  <si>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</si>
  <si>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</si>
  <si>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</si>
  <si>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</si>
  <si>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</si>
  <si>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</si>
  <si>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</si>
  <si>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</si>
  <si>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</si>
  <si>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</si>
  <si>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</si>
  <si>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</si>
  <si>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</si>
  <si>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</si>
  <si>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</si>
  <si>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</si>
  <si>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</si>
  <si>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</si>
  <si>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</si>
  <si>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</si>
  <si>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</si>
  <si>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</si>
  <si>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</si>
  <si>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</si>
  <si>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</si>
  <si>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</si>
  <si>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</si>
  <si>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</si>
  <si>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</si>
  <si>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</si>
  <si>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</si>
  <si>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</si>
  <si>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</si>
  <si>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</si>
  <si>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</si>
  <si>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</si>
  <si>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</si>
  <si>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</si>
  <si>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</si>
  <si>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</si>
  <si>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</si>
  <si>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</si>
  <si>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</si>
  <si>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</si>
  <si>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</si>
  <si>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</si>
  <si>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</si>
  <si>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</si>
  <si>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</si>
  <si>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</si>
  <si>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</si>
  <si>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</si>
  <si>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</si>
  <si>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</si>
  <si>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</si>
  <si>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</si>
  <si>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</si>
  <si>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</si>
  <si>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</si>
  <si>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</si>
  <si>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</si>
  <si>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</si>
  <si>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</si>
  <si>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</si>
  <si>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</si>
  <si>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</si>
  <si>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</si>
  <si>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</si>
  <si>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</si>
  <si>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</si>
  <si>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</si>
  <si>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</si>
  <si>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</si>
  <si>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</si>
  <si>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</si>
  <si>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</si>
  <si>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</si>
  <si>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</si>
  <si>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</si>
  <si>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</si>
  <si>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</si>
  <si>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</si>
  <si>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</si>
  <si>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</si>
  <si>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</si>
  <si>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</si>
  <si>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</si>
  <si>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</si>
  <si>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</si>
  <si>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</si>
  <si>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</si>
  <si>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</si>
  <si>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</si>
  <si>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</si>
  <si>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</si>
  <si>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</si>
  <si>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</si>
  <si>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</si>
  <si>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</si>
  <si>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</si>
  <si>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</si>
  <si>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</si>
  <si>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</si>
  <si>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</si>
  <si>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</si>
  <si>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</si>
  <si>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</si>
  <si>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</si>
  <si>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</si>
  <si>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</si>
  <si>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</si>
  <si>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</si>
  <si>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</si>
  <si>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</si>
  <si>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</si>
  <si>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</si>
  <si>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</si>
  <si>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</si>
  <si>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</si>
  <si>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</si>
  <si>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</si>
  <si>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</si>
  <si>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</si>
  <si>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</si>
  <si>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</si>
  <si>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</si>
  <si>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</si>
  <si>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</si>
  <si>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</si>
  <si>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</si>
  <si>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</si>
  <si>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</si>
  <si>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</si>
  <si>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</si>
  <si>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</si>
  <si>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</si>
  <si>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</si>
  <si>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</si>
  <si>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</si>
  <si>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</si>
  <si>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</si>
  <si>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</si>
  <si>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</si>
  <si>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</si>
  <si>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</si>
  <si>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</si>
  <si>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</si>
  <si>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</si>
  <si>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</si>
  <si>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</si>
  <si>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</si>
  <si>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</si>
  <si>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</si>
  <si>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</si>
  <si>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</si>
  <si>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</si>
  <si>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</si>
  <si>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</si>
  <si>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</si>
  <si>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</si>
  <si>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</si>
  <si>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</si>
  <si>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</si>
  <si>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</si>
  <si>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</si>
  <si>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</si>
  <si>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</si>
  <si>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</si>
  <si>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</si>
  <si>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</si>
  <si>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</si>
  <si>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</si>
  <si>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</si>
  <si>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</si>
  <si>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</si>
  <si>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</si>
  <si>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</si>
  <si>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</si>
  <si>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</si>
  <si>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</si>
  <si>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</si>
  <si>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</si>
  <si>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</si>
  <si>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</si>
  <si>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</si>
  <si>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</si>
  <si>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</si>
  <si>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</si>
  <si>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</si>
  <si>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</si>
  <si>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</si>
  <si>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</si>
  <si>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</si>
  <si>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</si>
  <si>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</si>
  <si>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</si>
  <si>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</si>
  <si>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</si>
  <si>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</si>
  <si>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</si>
  <si>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</si>
  <si>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</si>
  <si>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</si>
  <si>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</si>
  <si>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</si>
  <si>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</si>
  <si>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</si>
  <si>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</si>
  <si>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</si>
  <si>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</si>
  <si>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</si>
  <si>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</si>
  <si>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</si>
  <si>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</si>
  <si>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</si>
  <si>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</si>
  <si>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</si>
  <si>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</si>
  <si>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</si>
  <si>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</si>
  <si>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</si>
  <si>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</si>
  <si>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</si>
  <si>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</si>
  <si>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</si>
  <si>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</si>
  <si>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</si>
  <si>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</si>
  <si>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</si>
  <si>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</si>
  <si>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</si>
  <si>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</si>
  <si>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</si>
  <si>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</si>
  <si>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</si>
  <si>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</si>
  <si>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</si>
  <si>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</si>
  <si>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</si>
  <si>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</si>
  <si>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</si>
  <si>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</si>
  <si>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</si>
  <si>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</si>
  <si>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</si>
  <si>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</si>
  <si>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</si>
  <si>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</si>
  <si>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</si>
  <si>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</si>
  <si>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</si>
  <si>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</si>
  <si>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</si>
  <si>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</si>
  <si>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</si>
  <si>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</si>
  <si>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</si>
  <si>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</si>
  <si>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</si>
  <si>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</si>
  <si>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</si>
  <si>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</si>
  <si>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</si>
  <si>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</si>
  <si>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</si>
  <si>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</si>
  <si>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</si>
  <si>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</si>
  <si>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</si>
  <si>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</si>
  <si>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</si>
  <si>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</si>
  <si>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</si>
  <si>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</si>
  <si>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</si>
  <si>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</si>
  <si>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</si>
  <si>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</si>
  <si>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</si>
  <si>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</si>
  <si>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</si>
  <si>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</si>
  <si>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</si>
  <si>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</si>
  <si>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</si>
  <si>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</si>
  <si>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</si>
  <si>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</si>
  <si>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</si>
  <si>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</si>
  <si>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</si>
  <si>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</si>
  <si>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</si>
  <si>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</si>
  <si>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</si>
  <si>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</si>
  <si>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</si>
  <si>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</si>
  <si>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</si>
  <si>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</si>
  <si>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</si>
  <si>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</si>
  <si>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</si>
  <si>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</si>
  <si>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</si>
  <si>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</si>
  <si>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</si>
  <si>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</si>
  <si>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</si>
  <si>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</si>
  <si>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</si>
  <si>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</si>
  <si>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</si>
  <si>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</si>
  <si>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</si>
  <si>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</si>
  <si>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</si>
  <si>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</si>
  <si>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</si>
  <si>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</si>
  <si>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</si>
  <si>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</si>
  <si>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</si>
  <si>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</si>
  <si>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</si>
  <si>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</si>
  <si>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</si>
  <si>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</si>
  <si>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</si>
  <si>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</si>
  <si>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</si>
  <si>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</si>
  <si>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</si>
  <si>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</si>
  <si>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</si>
  <si>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</si>
  <si>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</si>
  <si>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</si>
  <si>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</si>
  <si>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</si>
  <si>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</si>
  <si>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</si>
  <si>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</si>
  <si>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</si>
  <si>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</si>
  <si>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</si>
  <si>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</si>
  <si>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</si>
  <si>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</si>
  <si>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</si>
  <si>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</si>
  <si>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</si>
  <si>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</si>
  <si>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</si>
  <si>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</si>
  <si>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</si>
  <si>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</si>
  <si>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</si>
  <si>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</si>
  <si>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</si>
  <si>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</si>
  <si>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</si>
  <si>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</si>
  <si>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</si>
  <si>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</si>
  <si>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</si>
  <si>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</si>
  <si>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</si>
  <si>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</si>
  <si>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</si>
  <si>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</si>
  <si>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</si>
  <si>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</si>
  <si>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</si>
  <si>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</si>
  <si>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</si>
  <si>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</si>
  <si>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</si>
  <si>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</si>
  <si>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</si>
  <si>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</si>
  <si>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</si>
  <si>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</si>
  <si>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</si>
  <si>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</si>
  <si>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</si>
  <si>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</si>
  <si>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</si>
  <si>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</si>
  <si>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</si>
  <si>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</si>
  <si>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</si>
  <si>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</si>
  <si>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</si>
  <si>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</si>
  <si>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</si>
  <si>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</si>
  <si>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</si>
  <si>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</si>
  <si>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</si>
  <si>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</si>
  <si>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</si>
  <si>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</si>
  <si>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</si>
  <si>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</si>
  <si>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</si>
  <si>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</si>
  <si>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</si>
  <si>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</si>
  <si>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</si>
  <si>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</si>
  <si>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</si>
  <si>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</si>
  <si>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</si>
  <si>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</si>
  <si>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</si>
  <si>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</si>
  <si>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</si>
  <si>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</si>
  <si>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</si>
  <si>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</si>
  <si>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</si>
  <si>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</si>
  <si>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</si>
  <si>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</si>
  <si>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</si>
  <si>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</si>
  <si>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</si>
  <si>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</si>
  <si>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</si>
  <si>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</si>
  <si>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</si>
  <si>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</si>
  <si>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</si>
  <si>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</si>
  <si>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</si>
  <si>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</si>
  <si>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</si>
  <si>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</si>
  <si>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</si>
  <si>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</si>
  <si>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</si>
  <si>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</si>
  <si>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</si>
  <si>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</si>
  <si>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</si>
  <si>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</si>
  <si>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</si>
  <si>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</si>
  <si>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</si>
  <si>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</si>
  <si>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</si>
  <si>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</si>
  <si>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</si>
  <si>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</si>
  <si>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</si>
  <si>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</si>
  <si>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</si>
  <si>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</si>
  <si>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</si>
  <si>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</si>
  <si>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</si>
  <si>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</si>
  <si>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</si>
  <si>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</si>
  <si>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</si>
  <si>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</si>
  <si>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</si>
  <si>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</si>
  <si>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</si>
  <si>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</si>
  <si>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</si>
  <si>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</si>
  <si>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</si>
  <si>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</si>
  <si>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</si>
  <si>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</si>
  <si>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</si>
  <si>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</si>
  <si>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</si>
  <si>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</si>
  <si>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</si>
  <si>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</si>
  <si>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</si>
  <si>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</si>
  <si>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</si>
  <si>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</si>
  <si>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</si>
  <si>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</si>
  <si>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</si>
  <si>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</si>
  <si>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</si>
  <si>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</si>
  <si>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</si>
  <si>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</si>
  <si>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</si>
  <si>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</si>
  <si>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</si>
  <si>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</si>
  <si>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</si>
  <si>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</si>
  <si>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</si>
  <si>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</si>
  <si>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</si>
  <si>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</si>
  <si>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</si>
  <si>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</si>
  <si>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</si>
  <si>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</si>
  <si>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</si>
  <si>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</si>
  <si>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</si>
  <si>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</si>
  <si>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</si>
  <si>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</si>
  <si>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</si>
  <si>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</si>
  <si>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</si>
  <si>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</si>
  <si>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</si>
  <si>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</si>
  <si>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</si>
  <si>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</si>
  <si>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</si>
  <si>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</si>
  <si>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</si>
  <si>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</si>
  <si>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</si>
  <si>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</si>
  <si>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</si>
  <si>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</si>
  <si>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</si>
  <si>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</si>
  <si>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</si>
  <si>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</si>
  <si>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</si>
  <si>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</si>
  <si>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</si>
  <si>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</si>
  <si>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</si>
  <si>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</si>
  <si>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</si>
  <si>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</si>
  <si>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</si>
  <si>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</si>
  <si>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</si>
  <si>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</si>
  <si>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</si>
  <si>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</si>
  <si>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</si>
  <si>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</si>
  <si>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</si>
  <si>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</si>
  <si>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</si>
  <si>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</si>
  <si>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</si>
  <si>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</si>
  <si>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</si>
  <si>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</si>
  <si>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</si>
  <si>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</si>
  <si>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</si>
  <si>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</si>
  <si>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</si>
  <si>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</si>
  <si>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</si>
  <si>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</si>
  <si>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</si>
  <si>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</si>
  <si>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</si>
  <si>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</si>
  <si>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</si>
  <si>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</si>
  <si>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</si>
  <si>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</si>
  <si>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</si>
  <si>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</si>
  <si>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</si>
  <si>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</si>
  <si>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</si>
  <si>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</si>
  <si>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</si>
  <si>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</si>
  <si>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</si>
  <si>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</si>
  <si>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</si>
  <si>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</si>
  <si>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</si>
  <si>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</si>
  <si>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</si>
  <si>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</si>
  <si>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</si>
  <si>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</si>
  <si>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</si>
  <si>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</si>
  <si>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</si>
  <si>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</si>
  <si>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</si>
  <si>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</si>
  <si>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</si>
  <si>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</si>
  <si>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</si>
  <si>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</si>
  <si>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</si>
  <si>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</si>
  <si>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</si>
  <si>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</si>
  <si>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</si>
  <si>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</si>
  <si>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</si>
  <si>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</si>
  <si>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</si>
  <si>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</si>
  <si>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</si>
  <si>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</si>
  <si>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</si>
  <si>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</si>
  <si>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</si>
  <si>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</si>
  <si>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</si>
  <si>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</si>
  <si>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</si>
  <si>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</si>
  <si>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</si>
  <si>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</si>
  <si>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</si>
  <si>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</si>
  <si>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</si>
  <si>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</si>
  <si>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</si>
  <si>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</si>
  <si>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</si>
  <si>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</si>
  <si>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</si>
  <si>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</si>
  <si>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</si>
  <si>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</si>
  <si>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</si>
  <si>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</si>
  <si>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</si>
  <si>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</si>
  <si>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</si>
  <si>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</si>
  <si>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</si>
  <si>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</si>
  <si>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</si>
  <si>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</si>
  <si>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</si>
  <si>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</si>
  <si>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</si>
  <si>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</si>
  <si>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</si>
  <si>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</si>
  <si>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</si>
  <si>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</si>
  <si>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</si>
  <si>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</si>
  <si>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</si>
  <si>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</si>
  <si>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</si>
  <si>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</si>
  <si>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</si>
  <si>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</si>
  <si>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</si>
  <si>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</si>
  <si>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</si>
  <si>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</si>
  <si>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</si>
  <si>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</si>
  <si>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</si>
  <si>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</si>
  <si>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</si>
  <si>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</si>
  <si>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</si>
  <si>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</si>
  <si>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</si>
  <si>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</si>
  <si>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</si>
  <si>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</si>
  <si>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</si>
  <si>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</si>
  <si>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</si>
  <si>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</si>
  <si>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</si>
  <si>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</si>
  <si>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</si>
  <si>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</si>
  <si>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</si>
  <si>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</si>
  <si>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</si>
  <si>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</si>
  <si>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</si>
  <si>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</si>
  <si>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</si>
  <si>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</si>
  <si>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</si>
  <si>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</si>
  <si>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</si>
  <si>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</si>
  <si>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</si>
  <si>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</si>
  <si>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</si>
  <si>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</si>
  <si>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</si>
  <si>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</si>
  <si>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</si>
  <si>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</si>
  <si>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</si>
  <si>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</si>
  <si>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</si>
  <si>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</si>
  <si>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</si>
  <si>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</si>
  <si>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</si>
  <si>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</si>
  <si>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</si>
  <si>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</si>
  <si>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</si>
  <si>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</si>
  <si>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</si>
  <si>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</si>
  <si>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</si>
  <si>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</si>
  <si>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</si>
  <si>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</si>
  <si>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</si>
  <si>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</si>
  <si>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</si>
  <si>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</si>
  <si>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</si>
  <si>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</si>
  <si>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</si>
  <si>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</si>
  <si>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</si>
  <si>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</si>
  <si>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</si>
  <si>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</si>
  <si>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</si>
  <si>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</si>
  <si>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</si>
  <si>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</si>
  <si>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</si>
  <si>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</si>
  <si>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</si>
  <si>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</si>
  <si>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</si>
  <si>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</si>
  <si>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</si>
  <si>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</si>
  <si>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</si>
  <si>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</si>
  <si>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</si>
  <si>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</si>
  <si>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</si>
  <si>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</si>
  <si>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</si>
  <si>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</si>
  <si>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</si>
  <si>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</si>
  <si>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</si>
  <si>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</si>
  <si>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</si>
  <si>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</si>
  <si>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</si>
  <si>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</si>
  <si>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</si>
  <si>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</si>
  <si>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</si>
  <si>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</si>
  <si>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</si>
  <si>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</si>
  <si>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</si>
  <si>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</si>
  <si>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</si>
  <si>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</si>
  <si>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</si>
  <si>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</si>
  <si>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</si>
  <si>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</si>
  <si>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</si>
  <si>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</si>
  <si>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</si>
  <si>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</si>
  <si>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</si>
  <si>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</si>
  <si>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</si>
  <si>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</si>
  <si>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</si>
  <si>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</si>
  <si>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</si>
  <si>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</si>
  <si>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</si>
  <si>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</si>
  <si>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</si>
  <si>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</si>
  <si>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</si>
  <si>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</si>
  <si>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</si>
  <si>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</si>
  <si>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</si>
  <si>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</si>
  <si>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</si>
  <si>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</si>
  <si>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</si>
  <si>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</si>
  <si>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</si>
  <si>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</si>
  <si>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</si>
  <si>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</si>
  <si>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</si>
  <si>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</si>
  <si>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</si>
  <si>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</si>
  <si>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</si>
  <si>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</si>
  <si>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</si>
  <si>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</si>
  <si>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</si>
  <si>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</si>
  <si>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</si>
  <si>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</si>
  <si>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</si>
  <si>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</si>
  <si>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</si>
  <si>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</si>
  <si>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</si>
  <si>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</si>
  <si>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</si>
  <si>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</si>
  <si>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</si>
  <si>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</si>
  <si>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</si>
  <si>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</si>
  <si>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</si>
  <si>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</si>
  <si>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</si>
  <si>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</si>
  <si>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</si>
  <si>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</si>
  <si>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</si>
  <si>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</si>
  <si>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</si>
  <si>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</si>
  <si>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</si>
  <si>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</si>
  <si>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</si>
  <si>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</si>
  <si>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</si>
  <si>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</si>
  <si>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</si>
  <si>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</si>
  <si>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</si>
  <si>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</si>
  <si>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</si>
  <si>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</si>
  <si>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</si>
  <si>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</si>
  <si>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</si>
  <si>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</si>
  <si>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</si>
  <si>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</si>
  <si>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</si>
  <si>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</si>
  <si>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</si>
  <si>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</si>
  <si>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</si>
  <si>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</si>
  <si>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</si>
  <si>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</si>
  <si>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</si>
  <si>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</si>
  <si>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</si>
  <si>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</si>
  <si>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</si>
  <si>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</si>
  <si>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</si>
  <si>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</si>
  <si>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</si>
  <si>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</si>
  <si>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</si>
  <si>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</si>
  <si>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</si>
  <si>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</si>
  <si>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</si>
  <si>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</si>
  <si>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</si>
  <si>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</si>
  <si>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</si>
  <si>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</si>
  <si>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</si>
  <si>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</si>
  <si>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</si>
  <si>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</si>
  <si>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</si>
  <si>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</si>
  <si>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</si>
  <si>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</si>
  <si>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</si>
  <si>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</si>
  <si>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</si>
  <si>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</si>
  <si>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</si>
  <si>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</si>
  <si>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</si>
  <si>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</si>
  <si>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</si>
  <si>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</si>
  <si>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</si>
  <si>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</si>
  <si>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</si>
  <si>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</si>
  <si>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</si>
  <si>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</si>
  <si>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</si>
  <si>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</si>
  <si>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</si>
  <si>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</si>
  <si>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</si>
  <si>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</si>
  <si>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</si>
  <si>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</si>
  <si>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</si>
  <si>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</si>
  <si>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</si>
  <si>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</si>
  <si>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</si>
  <si>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</si>
  <si>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</si>
  <si>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</si>
  <si>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</si>
  <si>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</si>
  <si>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</si>
  <si>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</si>
  <si>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</si>
  <si>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</si>
  <si>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</si>
  <si>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</si>
  <si>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</si>
  <si>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</si>
  <si>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</si>
  <si>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</si>
  <si>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</si>
  <si>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</si>
  <si>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</si>
  <si>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</si>
  <si>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</si>
  <si>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</si>
  <si>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</si>
  <si>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</si>
  <si>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</si>
  <si>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</si>
  <si>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</si>
  <si>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</si>
  <si>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</si>
  <si>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</si>
  <si>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</si>
  <si>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</si>
  <si>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</si>
  <si>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</si>
  <si>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</si>
  <si>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</si>
  <si>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</si>
  <si>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</si>
  <si>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</si>
  <si>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</si>
  <si>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</si>
  <si>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</si>
  <si>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</si>
  <si>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</si>
  <si>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</si>
  <si>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</si>
  <si>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</si>
  <si>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</si>
  <si>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</si>
  <si>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</si>
  <si>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</si>
  <si>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</si>
  <si>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</si>
  <si>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</si>
  <si>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</si>
  <si>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</si>
  <si>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</si>
  <si>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</si>
  <si>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</si>
  <si>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</si>
  <si>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</si>
  <si>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</si>
  <si>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</si>
  <si>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</si>
  <si>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</si>
  <si>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</si>
  <si>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</si>
  <si>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</si>
  <si>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</si>
  <si>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</si>
  <si>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</si>
  <si>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</si>
  <si>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</si>
  <si>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</si>
  <si>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</si>
  <si>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</si>
  <si>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</si>
  <si>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</si>
  <si>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</si>
  <si>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</si>
  <si>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</si>
  <si>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</si>
  <si>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</si>
  <si>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</si>
  <si>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</si>
  <si>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</si>
  <si>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</si>
  <si>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</si>
  <si>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</si>
  <si>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</si>
  <si>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</si>
  <si>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</si>
  <si>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</si>
  <si>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</si>
  <si>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</si>
  <si>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</si>
  <si>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</si>
  <si>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</si>
  <si>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</si>
  <si>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</si>
  <si>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</si>
  <si>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</si>
  <si>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</si>
  <si>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</si>
  <si>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</si>
  <si>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</si>
  <si>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</si>
  <si>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</si>
  <si>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</si>
  <si>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</si>
  <si>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</si>
  <si>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</si>
  <si>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</si>
  <si>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</si>
  <si>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</si>
  <si>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</si>
  <si>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</si>
  <si>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</si>
  <si>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</si>
  <si>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</si>
  <si>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</si>
  <si>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</si>
  <si>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</si>
  <si>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</si>
  <si>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</si>
  <si>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</si>
  <si>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</si>
  <si>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</si>
  <si>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</si>
  <si>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</si>
  <si>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</si>
  <si>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</si>
  <si>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</si>
  <si>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</si>
  <si>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</si>
  <si>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</si>
  <si>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</si>
  <si>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</si>
  <si>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</si>
  <si>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</si>
  <si>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</si>
  <si>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</si>
  <si>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</si>
  <si>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</si>
  <si>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</si>
  <si>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</si>
  <si>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</si>
  <si>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</si>
  <si>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</si>
  <si>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</si>
  <si>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</si>
  <si>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</si>
  <si>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</si>
  <si>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</si>
  <si>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</si>
  <si>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</si>
  <si>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</si>
  <si>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</si>
  <si>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</si>
  <si>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</si>
  <si>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</si>
  <si>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</si>
  <si>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</si>
  <si>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</si>
  <si>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</si>
  <si>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</si>
  <si>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</si>
  <si>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</si>
  <si>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</si>
  <si>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</si>
  <si>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</si>
  <si>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</si>
  <si>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</si>
  <si>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</si>
  <si>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</si>
  <si>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</si>
  <si>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</si>
  <si>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</si>
  <si>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</si>
  <si>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</si>
  <si>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</si>
  <si>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</si>
  <si>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</si>
  <si>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</si>
  <si>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</si>
  <si>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</si>
  <si>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</si>
  <si>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</si>
  <si>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</si>
  <si>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</si>
  <si>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</si>
  <si>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</si>
  <si>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</si>
  <si>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</si>
  <si>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</si>
  <si>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</si>
  <si>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</si>
  <si>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</si>
  <si>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</si>
  <si>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</si>
  <si>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</si>
  <si>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</si>
  <si>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</si>
  <si>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</si>
  <si>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</si>
  <si>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</si>
  <si>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</si>
  <si>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</si>
  <si>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</si>
  <si>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</si>
  <si>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</si>
  <si>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</si>
  <si>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</si>
  <si>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</si>
  <si>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</si>
  <si>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</si>
  <si>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</si>
  <si>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</si>
  <si>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</si>
  <si>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</si>
  <si>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</si>
  <si>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</si>
  <si>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</si>
  <si>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</si>
  <si>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</si>
  <si>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</si>
  <si>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</si>
  <si>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</si>
  <si>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</si>
  <si>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</si>
  <si>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</si>
  <si>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</si>
  <si>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</si>
  <si>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</si>
  <si>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</si>
  <si>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</si>
  <si>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</si>
  <si>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</si>
  <si>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</si>
  <si>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</si>
  <si>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</si>
  <si>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</si>
  <si>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</si>
  <si>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</si>
  <si>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</si>
  <si>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</si>
  <si>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</si>
  <si>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</si>
  <si>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</si>
  <si>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</si>
  <si>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</si>
  <si>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</si>
  <si>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</si>
  <si>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</si>
  <si>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</si>
  <si>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</si>
  <si>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</si>
  <si>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</si>
  <si>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</si>
  <si>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</si>
  <si>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</si>
  <si>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</si>
  <si>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</si>
  <si>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</si>
  <si>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</si>
  <si>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</si>
  <si>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</si>
  <si>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</si>
  <si>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</si>
  <si>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</si>
  <si>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</si>
  <si>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</si>
  <si>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</si>
  <si>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</si>
  <si>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</si>
  <si>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</si>
  <si>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</si>
  <si>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</si>
  <si>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</si>
  <si>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</si>
  <si>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</si>
  <si>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</si>
  <si>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</si>
  <si>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</si>
  <si>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</si>
  <si>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</si>
  <si>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</si>
  <si>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</si>
  <si>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</si>
  <si>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</si>
  <si>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</si>
  <si>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</si>
  <si>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</si>
  <si>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</si>
  <si>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</si>
  <si>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</si>
  <si>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</si>
  <si>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</si>
  <si>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</si>
  <si>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</si>
  <si>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</si>
  <si>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</si>
  <si>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</si>
  <si>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</si>
  <si>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</si>
  <si>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</si>
  <si>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</si>
  <si>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</si>
  <si>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</si>
  <si>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</si>
  <si>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</si>
  <si>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</si>
  <si>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</si>
  <si>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</si>
  <si>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</si>
  <si>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</si>
  <si>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</si>
  <si>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</si>
  <si>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</si>
  <si>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</si>
  <si>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</si>
  <si>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</si>
  <si>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</si>
  <si>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</si>
  <si>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</si>
  <si>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</si>
  <si>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</si>
  <si>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</si>
  <si>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</si>
  <si>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</si>
  <si>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</si>
  <si>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</si>
  <si>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</si>
  <si>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</si>
  <si>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</si>
  <si>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</si>
  <si>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</si>
  <si>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</si>
  <si>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</si>
  <si>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</si>
  <si>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</si>
  <si>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</si>
  <si>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</si>
  <si>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</si>
  <si>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</si>
  <si>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</si>
  <si>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</si>
  <si>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</si>
  <si>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</si>
  <si>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</si>
  <si>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</si>
  <si>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</si>
  <si>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</si>
  <si>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</si>
  <si>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</si>
  <si>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</si>
  <si>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</si>
  <si>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</si>
  <si>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</si>
  <si>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</si>
  <si>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</si>
  <si>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</si>
  <si>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</si>
  <si>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</si>
  <si>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</si>
  <si>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</si>
  <si>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</si>
  <si>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</si>
  <si>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</si>
  <si>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</si>
  <si>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</si>
  <si>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</si>
  <si>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</si>
  <si>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</si>
  <si>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</si>
  <si>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</si>
  <si>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</si>
  <si>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</si>
  <si>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</si>
  <si>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</si>
  <si>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</si>
  <si>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</si>
  <si>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</si>
  <si>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</si>
  <si>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</si>
  <si>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</si>
  <si>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</si>
  <si>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</si>
  <si>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</si>
  <si>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</si>
  <si>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</si>
  <si>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</si>
  <si>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</si>
  <si>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</si>
  <si>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</si>
  <si>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</si>
  <si>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</si>
  <si>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</si>
  <si>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</si>
  <si>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</si>
  <si>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</si>
  <si>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</si>
  <si>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</si>
  <si>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</si>
  <si>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</si>
  <si>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</si>
  <si>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</si>
  <si>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</si>
  <si>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</si>
  <si>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</si>
  <si>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</si>
  <si>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</si>
  <si>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</si>
  <si>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</si>
  <si>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</si>
  <si>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</si>
  <si>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</si>
  <si>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</si>
  <si>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</si>
  <si>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</si>
  <si>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</si>
  <si>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</si>
  <si>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</si>
  <si>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</si>
  <si>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</si>
  <si>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</si>
  <si>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</si>
  <si>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</si>
  <si>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</si>
  <si>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</si>
  <si>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</si>
  <si>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</si>
  <si>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</si>
  <si>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</si>
  <si>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</si>
  <si>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</si>
  <si>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</si>
  <si>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</si>
  <si>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</si>
  <si>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</si>
  <si>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</si>
  <si>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</si>
  <si>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</si>
  <si>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</si>
  <si>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</si>
  <si>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</si>
  <si>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</si>
  <si>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</si>
  <si>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</si>
  <si>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</si>
  <si>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</si>
  <si>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</si>
  <si>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</si>
  <si>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</si>
  <si>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</si>
  <si>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</si>
  <si>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</si>
  <si>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</si>
  <si>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</si>
  <si>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</si>
  <si>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</si>
  <si>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</si>
  <si>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</si>
  <si>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</si>
  <si>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</si>
  <si>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</si>
  <si>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</si>
  <si>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</si>
  <si>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</si>
  <si>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</si>
  <si>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</si>
  <si>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</si>
  <si>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</si>
  <si>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</si>
  <si>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</si>
  <si>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</si>
  <si>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</si>
  <si>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</si>
  <si>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</si>
  <si>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</si>
  <si>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</si>
  <si>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</si>
  <si>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</si>
  <si>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</si>
  <si>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</si>
  <si>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</si>
  <si>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</si>
  <si>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</si>
  <si>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</si>
  <si>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</si>
  <si>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</si>
  <si>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</si>
  <si>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</si>
  <si>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</si>
  <si>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</si>
  <si>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</si>
  <si>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</si>
  <si>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</si>
  <si>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</si>
  <si>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</si>
  <si>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</si>
  <si>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</si>
  <si>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</si>
  <si>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</si>
  <si>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</si>
  <si>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</si>
  <si>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</si>
  <si>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</si>
  <si>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</si>
  <si>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</si>
  <si>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</si>
  <si>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</si>
  <si>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</si>
  <si>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</si>
  <si>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</si>
  <si>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</si>
  <si>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</si>
  <si>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</si>
  <si>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</si>
  <si>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</si>
  <si>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</si>
  <si>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</si>
  <si>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</si>
  <si>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</si>
  <si>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</si>
  <si>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</si>
  <si>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</si>
  <si>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</si>
  <si>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</si>
  <si>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</si>
  <si>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</si>
  <si>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</si>
  <si>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</si>
  <si>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</si>
  <si>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</si>
  <si>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</si>
  <si>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</si>
  <si>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</si>
  <si>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</si>
  <si>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</si>
  <si>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</si>
  <si>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</si>
  <si>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</si>
  <si>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</si>
  <si>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</si>
  <si>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</si>
  <si>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</si>
  <si>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</si>
  <si>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</si>
  <si>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</si>
  <si>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</si>
  <si>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</si>
  <si>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</si>
  <si>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</si>
  <si>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</si>
  <si>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</si>
  <si>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</si>
  <si>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</si>
  <si>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</si>
  <si>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</si>
  <si>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</si>
  <si>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</si>
  <si>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</si>
  <si>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</si>
  <si>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</si>
  <si>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</si>
  <si>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</si>
  <si>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</si>
  <si>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</si>
  <si>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</si>
  <si>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</si>
  <si>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</si>
  <si>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</si>
  <si>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</si>
  <si>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</si>
  <si>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</si>
  <si>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</si>
  <si>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</si>
  <si>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</si>
  <si>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</si>
  <si>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</si>
  <si>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</si>
  <si>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</si>
  <si>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</si>
  <si>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</si>
  <si>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</si>
  <si>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</si>
  <si>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</si>
  <si>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</si>
  <si>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</si>
  <si>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</si>
  <si>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</si>
  <si>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</si>
  <si>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</si>
  <si>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</si>
  <si>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</si>
  <si>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</si>
  <si>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</si>
  <si>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</si>
  <si>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</si>
  <si>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</si>
  <si>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</si>
  <si>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</si>
  <si>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</si>
  <si>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</si>
  <si>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</si>
  <si>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</si>
  <si>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</si>
  <si>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</si>
  <si>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</si>
  <si>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</si>
  <si>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</si>
  <si>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</si>
  <si>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</si>
  <si>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</si>
  <si>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</si>
  <si>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</si>
  <si>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</si>
  <si>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</si>
  <si>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</si>
  <si>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</si>
  <si>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</si>
  <si>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</si>
  <si>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</si>
  <si>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</si>
  <si>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</si>
  <si>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</si>
  <si>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</si>
  <si>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</si>
  <si>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</si>
  <si>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</si>
  <si>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</si>
  <si>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</si>
  <si>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</si>
  <si>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</si>
  <si>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</si>
  <si>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</si>
  <si>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</si>
  <si>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</si>
  <si>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</si>
  <si>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</si>
  <si>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</si>
  <si>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</si>
  <si>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</si>
  <si>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</si>
  <si>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</si>
  <si>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</si>
  <si>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</si>
  <si>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</si>
  <si>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</si>
  <si>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</si>
  <si>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</si>
  <si>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</si>
  <si>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</si>
  <si>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</si>
  <si>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</si>
  <si>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</si>
  <si>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</si>
  <si>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</si>
  <si>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</si>
  <si>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</si>
  <si>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</si>
  <si>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</si>
  <si>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</si>
  <si>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</si>
  <si>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</si>
  <si>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</si>
  <si>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</si>
  <si>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</si>
  <si>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</si>
  <si>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</si>
  <si>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</si>
  <si>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</si>
  <si>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</si>
  <si>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</si>
  <si>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</si>
  <si>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</si>
  <si>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</si>
  <si>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</si>
  <si>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</si>
  <si>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</si>
  <si>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</si>
  <si>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</si>
  <si>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</si>
  <si>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</si>
  <si>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</si>
  <si>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</si>
  <si>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</si>
  <si>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</si>
  <si>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</si>
  <si>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</si>
  <si>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</si>
  <si>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</si>
  <si>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</si>
  <si>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</si>
  <si>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</si>
  <si>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</si>
  <si>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</si>
  <si>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</si>
  <si>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</si>
  <si>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</si>
  <si>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</si>
  <si>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</si>
  <si>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</si>
  <si>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</si>
  <si>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</si>
  <si>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</si>
  <si>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</si>
  <si>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</si>
  <si>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</si>
  <si>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</si>
  <si>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</si>
  <si>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</si>
  <si>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</si>
  <si>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</si>
  <si>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</si>
  <si>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</si>
  <si>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</si>
  <si>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</si>
  <si>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</si>
  <si>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</si>
  <si>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</si>
  <si>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</si>
  <si>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</si>
  <si>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</si>
  <si>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</si>
  <si>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</si>
  <si>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</si>
  <si>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</si>
  <si>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</si>
  <si>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</si>
  <si>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</si>
  <si>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</si>
  <si>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</si>
  <si>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</si>
  <si>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</si>
  <si>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</si>
  <si>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</si>
  <si>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</si>
  <si>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</si>
  <si>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</si>
  <si>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</si>
  <si>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</si>
  <si>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</si>
  <si>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</si>
  <si>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</si>
  <si>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</si>
  <si>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</si>
  <si>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</si>
  <si>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</si>
  <si>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</si>
  <si>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</si>
  <si>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</si>
  <si>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</si>
  <si>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</si>
  <si>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</si>
  <si>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</si>
  <si>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</si>
  <si>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</si>
  <si>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</si>
  <si>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</si>
  <si>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</si>
  <si>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</si>
  <si>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</si>
  <si>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</si>
  <si>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</si>
  <si>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</si>
  <si>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</si>
  <si>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</si>
  <si>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</si>
  <si>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</si>
  <si>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</si>
  <si>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</si>
  <si>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</si>
  <si>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</si>
  <si>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</si>
  <si>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</si>
  <si>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</si>
  <si>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</si>
  <si>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</si>
  <si>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</si>
  <si>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</si>
  <si>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</si>
  <si>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</si>
  <si>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</si>
  <si>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</si>
  <si>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</si>
  <si>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</si>
  <si>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</si>
  <si>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</si>
  <si>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</si>
  <si>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</si>
  <si>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</si>
  <si>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</si>
  <si>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</si>
  <si>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</si>
  <si>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</si>
  <si>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</si>
  <si>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</si>
  <si>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</si>
  <si>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</si>
  <si>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</si>
  <si>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</si>
  <si>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</si>
  <si>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</si>
  <si>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</si>
  <si>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</si>
  <si>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</si>
  <si>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</si>
  <si>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</si>
  <si>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</si>
  <si>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</si>
  <si>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</si>
  <si>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</si>
  <si>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</si>
  <si>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</si>
  <si>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</si>
  <si>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</si>
  <si>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</si>
  <si>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</si>
  <si>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</si>
  <si>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</si>
  <si>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</si>
  <si>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</si>
  <si>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</si>
  <si>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</si>
  <si>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</si>
  <si>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</si>
  <si>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</si>
  <si>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</si>
  <si>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</si>
  <si>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</si>
  <si>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</si>
  <si>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</si>
  <si>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</si>
  <si>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</si>
  <si>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</si>
  <si>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</si>
  <si>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</si>
  <si>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</si>
  <si>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</si>
  <si>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</si>
  <si>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</si>
  <si>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</si>
  <si>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</si>
  <si>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</si>
  <si>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</si>
  <si>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</si>
  <si>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</si>
  <si>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</si>
  <si>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</si>
  <si>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</si>
  <si>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</si>
  <si>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</si>
  <si>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</si>
  <si>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</si>
  <si>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</si>
  <si>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</si>
  <si>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</si>
  <si>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</si>
  <si>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</si>
  <si>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</si>
  <si>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</si>
  <si>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</si>
  <si>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</si>
  <si>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</si>
  <si>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</si>
  <si>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</si>
  <si>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</si>
  <si>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</si>
  <si>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</si>
  <si>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</si>
  <si>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</si>
  <si>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</si>
  <si>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</si>
  <si>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</si>
  <si>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</si>
  <si>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</si>
  <si>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</si>
  <si>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</si>
  <si>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</si>
  <si>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</si>
  <si>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</si>
  <si>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</si>
  <si>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</si>
  <si>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</si>
  <si>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</si>
  <si>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</si>
  <si>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</si>
  <si>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</si>
  <si>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</si>
  <si>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</si>
  <si>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</si>
  <si>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</si>
  <si>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</si>
  <si>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</si>
  <si>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</si>
  <si>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</si>
  <si>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</si>
  <si>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</si>
  <si>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</si>
  <si>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</si>
  <si>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</si>
  <si>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</si>
  <si>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</si>
  <si>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</si>
  <si>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</si>
  <si>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</si>
  <si>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</si>
  <si>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</si>
  <si>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</si>
  <si>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</si>
  <si>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</si>
  <si>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</si>
  <si>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</si>
  <si>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</si>
  <si>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</si>
  <si>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</si>
  <si>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</si>
  <si>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</si>
  <si>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</si>
  <si>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</si>
  <si>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</si>
  <si>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</si>
  <si>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</si>
  <si>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</si>
  <si>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</si>
  <si>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</si>
  <si>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</si>
  <si>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</si>
  <si>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</si>
  <si>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</si>
  <si>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</si>
  <si>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</si>
  <si>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</si>
  <si>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</si>
  <si>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</si>
  <si>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</si>
  <si>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</si>
  <si>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</si>
  <si>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</si>
  <si>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</si>
  <si>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</si>
  <si>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</si>
  <si>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</si>
  <si>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</si>
  <si>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</si>
  <si>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</si>
  <si>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</si>
  <si>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</si>
  <si>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</si>
  <si>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</si>
  <si>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</si>
  <si>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</si>
  <si>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</si>
  <si>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</si>
  <si>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</si>
  <si>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</si>
  <si>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</si>
  <si>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</si>
  <si>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</si>
  <si>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</si>
  <si>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</si>
  <si>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</si>
  <si>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</si>
  <si>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</si>
  <si>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</si>
  <si>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</si>
  <si>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</si>
  <si>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</si>
  <si>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</si>
  <si>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</si>
  <si>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</si>
  <si>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</si>
  <si>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</si>
  <si>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</si>
  <si>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</si>
  <si>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</si>
  <si>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</si>
  <si>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</si>
  <si>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</si>
  <si>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</si>
  <si>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</si>
  <si>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</si>
  <si>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</si>
  <si>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</si>
  <si>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</si>
  <si>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</si>
  <si>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</si>
  <si>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</si>
  <si>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</si>
  <si>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</si>
  <si>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</si>
  <si>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</si>
  <si>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</si>
  <si>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</si>
  <si>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</si>
  <si>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</si>
  <si>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</si>
  <si>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</si>
  <si>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</si>
  <si>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</si>
  <si>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</si>
  <si>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</si>
  <si>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</si>
  <si>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</si>
  <si>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</si>
  <si>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</si>
  <si>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</si>
  <si>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</si>
  <si>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</si>
  <si>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</si>
  <si>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</si>
  <si>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</si>
  <si>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</si>
  <si>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</si>
  <si>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</si>
  <si>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</si>
  <si>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</si>
  <si>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</si>
  <si>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</si>
  <si>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</si>
  <si>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</si>
  <si>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</si>
  <si>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</si>
  <si>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</si>
  <si>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</si>
  <si>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</si>
  <si>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</si>
  <si>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</si>
  <si>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</si>
  <si>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</si>
  <si>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</si>
  <si>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</si>
  <si>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</si>
  <si>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</si>
  <si>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</si>
  <si>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</si>
  <si>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</si>
  <si>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</si>
  <si>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</si>
  <si>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</si>
  <si>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</si>
  <si>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</si>
  <si>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</si>
  <si>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</si>
  <si>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</si>
  <si>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</si>
  <si>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</si>
  <si>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</si>
  <si>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</si>
  <si>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</si>
  <si>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</si>
  <si>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</si>
  <si>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</si>
  <si>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</si>
  <si>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</si>
  <si>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</si>
  <si>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</si>
  <si>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</si>
  <si>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</si>
  <si>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</si>
  <si>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</si>
  <si>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</si>
  <si>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</si>
  <si>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</si>
  <si>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</si>
  <si>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</si>
  <si>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</si>
  <si>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</si>
  <si>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</si>
  <si>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</si>
  <si>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</si>
  <si>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</si>
  <si>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</si>
  <si>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</si>
  <si>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</si>
  <si>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</si>
  <si>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</si>
  <si>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</si>
  <si>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</si>
  <si>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</si>
  <si>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</si>
  <si>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</si>
  <si>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</si>
  <si>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</si>
  <si>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</si>
  <si>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</si>
  <si>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</si>
  <si>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</si>
  <si>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</si>
  <si>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</si>
  <si>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</si>
  <si>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</si>
  <si>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</si>
  <si>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</si>
  <si>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</si>
  <si>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</si>
  <si>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</si>
  <si>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</si>
  <si>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</si>
  <si>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</si>
  <si>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</si>
  <si>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</si>
  <si>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</si>
  <si>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</si>
  <si>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</si>
  <si>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</si>
  <si>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</si>
  <si>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</si>
  <si>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</si>
  <si>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</si>
  <si>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</si>
  <si>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</si>
  <si>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</si>
  <si>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</si>
  <si>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</si>
  <si>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</si>
  <si>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</si>
  <si>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</si>
  <si>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</si>
  <si>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</si>
  <si>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</si>
  <si>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</si>
  <si>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</si>
  <si>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</si>
  <si>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</si>
  <si>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</si>
  <si>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</si>
  <si>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</si>
  <si>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</si>
  <si>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</si>
  <si>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</si>
  <si>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</si>
  <si>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</si>
  <si>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</si>
  <si>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</si>
  <si>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</si>
  <si>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</si>
  <si>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</si>
  <si>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</si>
  <si>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</si>
  <si>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</si>
  <si>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</si>
  <si>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</si>
  <si>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</si>
  <si>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</si>
  <si>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</si>
  <si>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</si>
  <si>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</si>
  <si>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</si>
  <si>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</si>
  <si>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</si>
  <si>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</si>
  <si>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</si>
  <si>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</si>
  <si>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</si>
  <si>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</si>
  <si>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</si>
  <si>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</si>
  <si>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</si>
  <si>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</si>
  <si>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</si>
  <si>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</si>
  <si>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</si>
  <si>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</si>
  <si>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</si>
  <si>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</si>
  <si>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</si>
  <si>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</si>
  <si>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</si>
  <si>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</si>
  <si>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</si>
  <si>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</si>
  <si>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</si>
  <si>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</si>
  <si>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</si>
  <si>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</si>
  <si>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</si>
  <si>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</si>
  <si>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</si>
  <si>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</si>
  <si>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</si>
  <si>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</si>
  <si>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</si>
  <si>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</si>
  <si>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</si>
  <si>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</si>
  <si>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</si>
  <si>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</si>
  <si>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</si>
  <si>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</si>
  <si>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</si>
  <si>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</si>
  <si>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</si>
  <si>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</si>
  <si>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</si>
  <si>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</si>
  <si>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</si>
  <si>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</si>
  <si>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</si>
  <si>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</si>
  <si>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</si>
  <si>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</si>
  <si>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</si>
  <si>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</si>
  <si>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</si>
  <si>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</si>
  <si>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</si>
  <si>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</si>
  <si>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</si>
  <si>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</si>
  <si>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</si>
  <si>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</si>
  <si>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</si>
  <si>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</si>
  <si>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</si>
  <si>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</si>
  <si>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</si>
  <si>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</si>
  <si>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</si>
  <si>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</si>
  <si>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</si>
  <si>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</si>
  <si>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</si>
  <si>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</si>
  <si>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</si>
  <si>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</si>
  <si>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</si>
  <si>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</si>
  <si>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</si>
  <si>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</si>
  <si>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</si>
  <si>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</si>
  <si>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</si>
  <si>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</si>
  <si>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</si>
  <si>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</si>
  <si>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</si>
  <si>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</si>
  <si>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</si>
  <si>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</si>
  <si>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</si>
  <si>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</si>
  <si>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</si>
  <si>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</si>
  <si>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</si>
  <si>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</si>
  <si>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</si>
  <si>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</si>
  <si>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</si>
  <si>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</si>
  <si>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</si>
  <si>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</si>
  <si>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</si>
  <si>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</si>
  <si>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</si>
  <si>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</si>
  <si>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</si>
  <si>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</si>
  <si>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</si>
  <si>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</si>
  <si>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</si>
  <si>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</si>
  <si>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</si>
  <si>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</si>
  <si>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</si>
  <si>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</si>
  <si>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</si>
  <si>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</si>
  <si>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</si>
  <si>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</si>
  <si>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</si>
  <si>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</si>
  <si>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</si>
  <si>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</si>
  <si>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</si>
  <si>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</si>
  <si>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</si>
  <si>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</si>
  <si>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</si>
  <si>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</si>
  <si>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</si>
  <si>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</si>
  <si>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</si>
  <si>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</si>
  <si>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</si>
  <si>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</si>
  <si>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</si>
  <si>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</si>
  <si>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</si>
  <si>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</si>
  <si>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</si>
  <si>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</si>
  <si>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</si>
  <si>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</si>
  <si>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</si>
  <si>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</si>
  <si>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</si>
  <si>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</si>
  <si>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</si>
  <si>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</si>
  <si>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</si>
  <si>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</si>
  <si>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</si>
  <si>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</si>
  <si>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</si>
  <si>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</si>
  <si>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</si>
  <si>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</si>
  <si>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</si>
  <si>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</si>
  <si>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</si>
  <si>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</si>
  <si>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</si>
  <si>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</si>
  <si>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</si>
  <si>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</si>
  <si>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</si>
  <si>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</si>
  <si>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</si>
  <si>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</si>
  <si>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</si>
  <si>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</si>
  <si>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</si>
  <si>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</si>
  <si>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</si>
  <si>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</si>
  <si>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</si>
  <si>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</si>
  <si>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</si>
  <si>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</si>
  <si>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</si>
  <si>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</si>
  <si>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</si>
  <si>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</si>
  <si>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</si>
  <si>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</si>
  <si>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</si>
  <si>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</si>
  <si>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</si>
  <si>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</si>
  <si>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</si>
  <si>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</si>
  <si>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</si>
  <si>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</si>
  <si>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</si>
  <si>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</si>
  <si>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</si>
  <si>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</si>
  <si>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</si>
  <si>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</si>
  <si>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</si>
  <si>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</si>
  <si>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</si>
  <si>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</si>
  <si>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</si>
  <si>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</si>
  <si>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</si>
  <si>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</si>
  <si>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</si>
  <si>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</si>
  <si>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</si>
  <si>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</si>
  <si>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</si>
  <si>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</si>
  <si>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</si>
  <si>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</si>
  <si>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</si>
  <si>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</si>
  <si>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</si>
  <si>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</si>
  <si>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</si>
  <si>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</si>
  <si>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</si>
  <si>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</si>
  <si>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</si>
  <si>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</si>
  <si>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</si>
  <si>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</si>
  <si>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</si>
  <si>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</si>
  <si>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</si>
  <si>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</si>
  <si>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</si>
  <si>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</si>
  <si>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</si>
  <si>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</si>
  <si>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</si>
  <si>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</si>
  <si>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</si>
  <si>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</si>
  <si>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</si>
  <si>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</si>
  <si>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</si>
  <si>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</si>
  <si>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</si>
  <si>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</si>
  <si>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</si>
  <si>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</si>
  <si>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</si>
  <si>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</si>
  <si>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</si>
  <si>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</si>
  <si>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</si>
  <si>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</si>
  <si>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</si>
  <si>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</si>
  <si>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</si>
  <si>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</si>
  <si>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</si>
  <si>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</si>
  <si>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</si>
  <si>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</si>
  <si>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</si>
  <si>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</si>
  <si>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</si>
  <si>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</si>
  <si>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</si>
  <si>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</si>
  <si>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</si>
  <si>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</si>
  <si>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</si>
  <si>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</si>
  <si>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</si>
  <si>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</si>
  <si>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</si>
  <si>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</si>
  <si>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</si>
  <si>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</si>
  <si>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</si>
  <si>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</si>
  <si>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</si>
  <si>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</si>
  <si>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</si>
  <si>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</si>
  <si>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</si>
  <si>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</si>
  <si>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</si>
  <si>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</si>
  <si>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</si>
  <si>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</si>
  <si>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</si>
  <si>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</si>
  <si>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</si>
  <si>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</si>
  <si>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</si>
  <si>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</si>
  <si>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</si>
  <si>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</si>
  <si>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</si>
  <si>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</si>
  <si>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</si>
  <si>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</si>
  <si>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</si>
  <si>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</si>
  <si>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</si>
  <si>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</si>
  <si>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</si>
  <si>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</si>
  <si>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</si>
  <si>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</si>
  <si>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</si>
  <si>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</si>
  <si>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</si>
  <si>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</si>
  <si>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</si>
  <si>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</si>
  <si>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</si>
  <si>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</si>
  <si>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</si>
  <si>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</si>
  <si>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</si>
  <si>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</si>
  <si>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</si>
  <si>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</si>
  <si>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</si>
  <si>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</si>
  <si>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</si>
  <si>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</si>
  <si>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</si>
  <si>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</si>
  <si>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</si>
  <si>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</si>
  <si>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</si>
  <si>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</si>
  <si>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</si>
  <si>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</si>
  <si>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</si>
  <si>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</si>
  <si>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</si>
  <si>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</si>
  <si>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</si>
  <si>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</si>
  <si>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</si>
  <si>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</si>
  <si>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</si>
  <si>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</si>
  <si>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</si>
  <si>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</si>
  <si>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</si>
  <si>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</si>
  <si>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</si>
  <si>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</si>
  <si>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</si>
  <si>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</si>
  <si>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</si>
  <si>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</si>
  <si>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</si>
  <si>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</si>
  <si>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</si>
  <si>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</si>
  <si>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</si>
  <si>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</si>
  <si>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</si>
  <si>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</si>
  <si>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</si>
  <si>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</si>
  <si>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</si>
  <si>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</si>
  <si>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</si>
  <si>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</si>
  <si>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</si>
  <si>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</si>
  <si>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</si>
  <si>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</si>
  <si>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</si>
  <si>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</si>
  <si>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</si>
  <si>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</si>
  <si>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</si>
  <si>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</si>
  <si>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</si>
  <si>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</si>
  <si>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</si>
  <si>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</si>
  <si>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</si>
  <si>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</si>
  <si>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</si>
  <si>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</si>
  <si>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</si>
  <si>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</si>
  <si>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</si>
  <si>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</si>
  <si>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</si>
  <si>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</si>
  <si>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</si>
  <si>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</si>
  <si>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</si>
  <si>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</si>
  <si>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</si>
  <si>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</si>
  <si>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</si>
  <si>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</si>
  <si>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</si>
  <si>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</si>
  <si>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</si>
  <si>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</si>
  <si>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</si>
  <si>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</si>
  <si>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</si>
  <si>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</si>
  <si>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</si>
  <si>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</si>
  <si>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</si>
  <si>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</si>
  <si>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</si>
  <si>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</si>
  <si>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</si>
  <si>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</si>
  <si>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</si>
  <si>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</si>
  <si>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</si>
  <si>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</si>
  <si>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</si>
  <si>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</si>
  <si>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</si>
  <si>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</si>
  <si>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</si>
  <si>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</si>
  <si>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</si>
  <si>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</si>
  <si>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</si>
  <si>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</si>
  <si>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</si>
  <si>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</si>
  <si>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</si>
  <si>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</si>
  <si>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</si>
  <si>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</si>
  <si>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</si>
  <si>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</si>
  <si>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</si>
  <si>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</si>
  <si>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</si>
  <si>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</si>
  <si>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</si>
  <si>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</si>
  <si>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</si>
  <si>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</si>
  <si>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</si>
  <si>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</si>
  <si>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</si>
  <si>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</si>
  <si>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</si>
  <si>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</si>
  <si>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</si>
  <si>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</si>
  <si>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</si>
  <si>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</si>
  <si>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</si>
  <si>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</si>
  <si>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</si>
  <si>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</si>
  <si>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</si>
  <si>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</si>
  <si>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</si>
  <si>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</si>
  <si>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</si>
  <si>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</si>
  <si>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</si>
  <si>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</si>
  <si>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</si>
  <si>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</si>
  <si>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</si>
  <si>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</si>
  <si>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</si>
  <si>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</si>
  <si>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</si>
  <si>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</si>
  <si>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</si>
  <si>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</si>
  <si>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</si>
  <si>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</si>
  <si>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</si>
  <si>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</si>
  <si>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</si>
  <si>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</si>
  <si>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</si>
  <si>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</si>
  <si>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</si>
  <si>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</si>
  <si>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</si>
  <si>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</si>
  <si>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</si>
  <si>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</si>
  <si>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</si>
  <si>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</si>
  <si>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</si>
  <si>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</si>
  <si>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</si>
  <si>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</si>
  <si>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</si>
  <si>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</si>
  <si>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</si>
  <si>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</si>
  <si>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</si>
  <si>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</si>
  <si>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</si>
  <si>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</si>
  <si>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</si>
  <si>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</si>
  <si>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</si>
  <si>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</si>
  <si>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</si>
  <si>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</si>
  <si>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</si>
  <si>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</si>
  <si>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</si>
  <si>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</si>
  <si>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</si>
  <si>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</si>
  <si>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</si>
  <si>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</si>
  <si>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</si>
  <si>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</si>
  <si>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</si>
  <si>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</si>
  <si>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</si>
  <si>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</si>
  <si>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</si>
  <si>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</si>
  <si>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</si>
  <si>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</si>
  <si>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</si>
  <si>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</si>
  <si>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</si>
  <si>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</si>
  <si>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</si>
  <si>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</si>
  <si>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</si>
  <si>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</si>
  <si>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</si>
  <si>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</si>
  <si>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</si>
  <si>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</si>
  <si>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</si>
  <si>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</si>
  <si>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</si>
  <si>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</si>
  <si>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</si>
  <si>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</si>
  <si>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</si>
  <si>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</si>
  <si>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</si>
  <si>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</si>
  <si>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</si>
  <si>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</si>
  <si>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</si>
  <si>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</si>
  <si>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</si>
  <si>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</si>
  <si>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</si>
  <si>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</si>
  <si>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</si>
  <si>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</si>
  <si>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</si>
  <si>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</si>
  <si>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</si>
  <si>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</si>
  <si>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</si>
  <si>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</si>
  <si>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</si>
  <si>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</si>
  <si>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</si>
  <si>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</si>
  <si>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</si>
  <si>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</si>
  <si>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</si>
  <si>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</si>
  <si>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</si>
  <si>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</si>
  <si>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</si>
  <si>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</si>
  <si>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</si>
  <si>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</si>
  <si>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</si>
  <si>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</si>
  <si>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</si>
  <si>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</si>
  <si>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</si>
  <si>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</si>
  <si>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</si>
  <si>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</si>
  <si>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</si>
  <si>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</si>
  <si>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</si>
  <si>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</si>
  <si>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</si>
  <si>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</si>
  <si>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</si>
  <si>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</si>
  <si>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</si>
  <si>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</si>
  <si>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</si>
  <si>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</si>
  <si>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</si>
  <si>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</si>
  <si>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</si>
  <si>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</si>
  <si>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</si>
  <si>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</si>
  <si>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</si>
  <si>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</si>
  <si>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</si>
  <si>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</si>
  <si>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</si>
  <si>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</si>
  <si>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</si>
  <si>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</si>
  <si>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</si>
  <si>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</si>
  <si>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</si>
  <si>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</si>
  <si>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</si>
  <si>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</si>
  <si>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</si>
  <si>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</si>
  <si>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</si>
  <si>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</si>
  <si>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</si>
  <si>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</si>
  <si>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</si>
  <si>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</si>
  <si>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</si>
  <si>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</si>
  <si>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</si>
  <si>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</si>
  <si>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</si>
  <si>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</si>
  <si>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</si>
  <si>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</si>
  <si>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</si>
  <si>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</si>
  <si>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</si>
  <si>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</si>
  <si>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</si>
  <si>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</si>
  <si>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</si>
  <si>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</si>
  <si>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</si>
  <si>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</si>
  <si>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</si>
  <si>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</si>
  <si>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</si>
  <si>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</si>
  <si>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</si>
  <si>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</si>
  <si>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</si>
  <si>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</si>
  <si>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</si>
  <si>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</si>
  <si>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</si>
  <si>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</si>
  <si>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</si>
  <si>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</si>
  <si>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</si>
  <si>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</si>
  <si>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</si>
  <si>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</si>
  <si>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</si>
  <si>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</si>
  <si>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</si>
  <si>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</si>
  <si>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</si>
  <si>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</si>
  <si>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</si>
  <si>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</si>
  <si>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</si>
  <si>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</si>
  <si>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</si>
  <si>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</si>
  <si>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</si>
  <si>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</si>
  <si>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</si>
  <si>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</si>
  <si>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</si>
  <si>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</si>
  <si>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</si>
  <si>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</si>
  <si>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</si>
  <si>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</si>
  <si>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</si>
  <si>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</si>
  <si>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</si>
  <si>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</si>
  <si>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</si>
  <si>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</si>
  <si>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</si>
  <si>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</si>
  <si>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</si>
  <si>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</si>
  <si>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</si>
  <si>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</si>
  <si>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</si>
  <si>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</si>
  <si>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</si>
  <si>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</si>
  <si>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</si>
  <si>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</si>
  <si>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</si>
  <si>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</si>
  <si>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</si>
  <si>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</si>
  <si>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</si>
  <si>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</si>
  <si>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</si>
  <si>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</si>
  <si>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</si>
  <si>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</si>
  <si>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</si>
  <si>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</si>
  <si>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</si>
  <si>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</si>
  <si>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</si>
  <si>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</si>
  <si>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</si>
  <si>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</si>
  <si>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</si>
  <si>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</si>
  <si>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</si>
  <si>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</si>
  <si>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</si>
  <si>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</si>
  <si>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</si>
  <si>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</si>
  <si>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</si>
  <si>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</si>
  <si>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</si>
  <si>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</si>
  <si>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</si>
  <si>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</si>
  <si>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</si>
  <si>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</si>
  <si>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</si>
  <si>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</si>
  <si>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</si>
  <si>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</si>
  <si>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</si>
  <si>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</si>
  <si>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</si>
  <si>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</si>
  <si>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</si>
  <si>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</si>
  <si>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</si>
  <si>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</si>
  <si>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</si>
  <si>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</si>
  <si>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</si>
  <si>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</si>
  <si>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</si>
  <si>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</si>
  <si>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</si>
  <si>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</si>
  <si>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</si>
  <si>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</si>
  <si>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</si>
  <si>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</si>
  <si>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</si>
  <si>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</si>
  <si>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</si>
  <si>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</si>
  <si>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</si>
  <si>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</si>
  <si>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</si>
  <si>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</si>
  <si>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</si>
  <si>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</si>
  <si>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</si>
  <si>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</si>
  <si>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</si>
  <si>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</si>
  <si>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</si>
  <si>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</si>
  <si>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</si>
  <si>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</si>
  <si>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</si>
  <si>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</si>
  <si>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</si>
  <si>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</si>
  <si>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</si>
  <si>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</si>
  <si>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</si>
  <si>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</si>
  <si>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</si>
  <si>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</si>
  <si>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</si>
  <si>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</si>
  <si>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</si>
  <si>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</si>
  <si>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</si>
  <si>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</si>
  <si>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</si>
  <si>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</si>
  <si>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</si>
  <si>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</si>
  <si>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</si>
  <si>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</si>
  <si>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</si>
  <si>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</si>
  <si>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</si>
  <si>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</si>
  <si>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</si>
  <si>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</si>
  <si>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</si>
  <si>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</si>
  <si>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</si>
  <si>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</si>
  <si>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</si>
  <si>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</si>
  <si>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</si>
  <si>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</si>
  <si>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</si>
  <si>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</si>
  <si>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</si>
  <si>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</si>
  <si>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</si>
  <si>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</si>
  <si>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</si>
  <si>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</si>
  <si>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</si>
  <si>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</si>
  <si>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</si>
  <si>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</si>
  <si>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</si>
  <si>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</si>
  <si>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</si>
  <si>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</si>
  <si>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</si>
  <si>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</si>
  <si>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</si>
  <si>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</si>
  <si>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</si>
  <si>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</si>
  <si>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</si>
  <si>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</si>
  <si>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</si>
  <si>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</si>
  <si>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</si>
  <si>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</si>
  <si>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</si>
  <si>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</si>
  <si>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</si>
  <si>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</si>
  <si>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</si>
  <si>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</si>
  <si>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</si>
  <si>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</si>
  <si>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</si>
  <si>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</si>
  <si>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</si>
  <si>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</si>
  <si>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</si>
  <si>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</si>
  <si>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</si>
  <si>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</si>
  <si>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</si>
  <si>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</si>
  <si>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</si>
  <si>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</si>
  <si>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</si>
  <si>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</si>
  <si>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</si>
  <si>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</si>
  <si>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</si>
  <si>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</si>
  <si>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</si>
  <si>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</si>
  <si>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</si>
  <si>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</si>
  <si>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</si>
  <si>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</si>
  <si>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</si>
  <si>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</si>
  <si>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</si>
  <si>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</si>
  <si>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</si>
  <si>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</si>
  <si>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</si>
  <si>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</si>
  <si>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</si>
  <si>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</si>
  <si>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</si>
  <si>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</si>
  <si>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</si>
  <si>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</si>
  <si>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</si>
  <si>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</si>
  <si>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</si>
  <si>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</si>
  <si>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</si>
  <si>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</si>
  <si>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</si>
  <si>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</si>
  <si>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</si>
  <si>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</si>
  <si>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</si>
  <si>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</si>
  <si>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</si>
  <si>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</si>
  <si>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</si>
  <si>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</si>
  <si>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</si>
  <si>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</si>
  <si>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</si>
  <si>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</si>
  <si>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</si>
  <si>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</si>
  <si>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</si>
  <si>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</si>
  <si>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</si>
  <si>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</si>
  <si>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</si>
  <si>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</si>
  <si>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</si>
  <si>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</si>
  <si>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</si>
  <si>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</si>
  <si>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</si>
  <si>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</si>
  <si>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</si>
  <si>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</si>
  <si>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</si>
  <si>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</si>
  <si>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</si>
  <si>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</si>
  <si>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</si>
  <si>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</si>
  <si>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</si>
  <si>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</si>
  <si>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</si>
  <si>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</si>
  <si>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</si>
  <si>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</si>
  <si>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</si>
  <si>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</si>
  <si>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</si>
  <si>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</si>
  <si>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</si>
  <si>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</si>
  <si>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</si>
  <si>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</si>
  <si>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</si>
  <si>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</si>
  <si>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</si>
  <si>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</si>
  <si>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</si>
  <si>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</si>
  <si>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</si>
  <si>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</si>
  <si>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</si>
  <si>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</si>
  <si>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</si>
  <si>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</si>
  <si>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</si>
  <si>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</si>
  <si>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</si>
  <si>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</si>
  <si>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</si>
  <si>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</si>
  <si>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</si>
  <si>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</si>
  <si>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</si>
  <si>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</si>
  <si>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</si>
  <si>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</si>
  <si>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</si>
  <si>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</si>
  <si>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</si>
  <si>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</si>
  <si>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</si>
  <si>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</si>
  <si>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</si>
  <si>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</si>
  <si>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</si>
  <si>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</si>
  <si>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</si>
  <si>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</si>
  <si>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</si>
  <si>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</si>
  <si>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</si>
  <si>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</si>
  <si>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</si>
  <si>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</si>
  <si>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</si>
  <si>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</si>
  <si>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</si>
  <si>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</si>
  <si>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</si>
  <si>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</si>
  <si>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</si>
  <si>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</si>
  <si>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</si>
  <si>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</si>
  <si>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</si>
  <si>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</si>
  <si>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</si>
  <si>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</si>
  <si>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</si>
  <si>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</si>
  <si>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</si>
  <si>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</si>
  <si>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</si>
  <si>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</si>
  <si>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</si>
  <si>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</si>
  <si>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</si>
  <si>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</si>
  <si>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</si>
  <si>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</si>
  <si>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</si>
  <si>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</si>
  <si>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</si>
  <si>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</si>
  <si>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</si>
  <si>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</si>
  <si>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</si>
  <si>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</si>
  <si>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</si>
  <si>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</si>
  <si>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</si>
  <si>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</si>
  <si>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</si>
  <si>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</si>
  <si>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</si>
  <si>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</si>
  <si>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</si>
  <si>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</si>
  <si>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</si>
  <si>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</si>
  <si>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</si>
  <si>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</si>
  <si>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</si>
  <si>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</si>
  <si>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</si>
  <si>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</si>
  <si>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</si>
  <si>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</si>
  <si>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</si>
  <si>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</si>
  <si>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</si>
  <si>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</si>
  <si>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</si>
  <si>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</si>
  <si>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</si>
  <si>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</si>
  <si>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</si>
  <si>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</si>
  <si>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</si>
  <si>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</si>
  <si>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</si>
  <si>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</si>
  <si>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</si>
  <si>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</si>
  <si>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</si>
  <si>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</si>
  <si>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</si>
  <si>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</si>
  <si>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</si>
  <si>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</si>
  <si>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</si>
  <si>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</si>
  <si>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</si>
  <si>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</si>
  <si>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</si>
  <si>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</si>
  <si>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</si>
  <si>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</si>
  <si>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</si>
  <si>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</si>
  <si>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</si>
  <si>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</si>
  <si>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</si>
  <si>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</si>
  <si>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</si>
  <si>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</si>
  <si>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</si>
  <si>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</si>
  <si>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</si>
  <si>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</si>
  <si>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</si>
  <si>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</si>
  <si>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</si>
  <si>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</si>
  <si>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</si>
  <si>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</si>
  <si>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</si>
  <si>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</si>
  <si>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</si>
  <si>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</si>
  <si>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</si>
  <si>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</si>
  <si>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</si>
  <si>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</si>
  <si>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</si>
  <si>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</si>
  <si>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</si>
  <si>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</si>
  <si>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</si>
  <si>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</si>
  <si>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</si>
  <si>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</si>
  <si>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</si>
  <si>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</si>
  <si>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</si>
  <si>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</si>
  <si>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</si>
  <si>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</si>
  <si>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</si>
  <si>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</si>
  <si>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</si>
  <si>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</si>
  <si>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</si>
  <si>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</si>
  <si>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</si>
  <si>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</si>
  <si>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</si>
  <si>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</si>
  <si>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</si>
  <si>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</si>
  <si>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</si>
  <si>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</si>
  <si>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</si>
  <si>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</si>
  <si>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</si>
  <si>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</si>
  <si>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</si>
  <si>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</si>
  <si>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</si>
  <si>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</si>
  <si>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</si>
  <si>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</si>
  <si>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</si>
  <si>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</si>
  <si>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</si>
  <si>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</si>
  <si>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</si>
  <si>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</si>
  <si>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</si>
  <si>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</si>
  <si>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</si>
  <si>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</si>
  <si>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</si>
  <si>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</si>
  <si>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</si>
  <si>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</si>
  <si>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</si>
  <si>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</si>
  <si>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</si>
  <si>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</si>
  <si>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</si>
  <si>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</si>
  <si>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</si>
  <si>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</si>
  <si>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</si>
  <si>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</si>
  <si>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</si>
  <si>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</si>
  <si>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</si>
  <si>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</si>
  <si>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</si>
  <si>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</si>
  <si>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</si>
  <si>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</si>
  <si>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</si>
  <si>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</si>
  <si>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</si>
  <si>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</si>
  <si>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</si>
  <si>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</si>
  <si>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</si>
  <si>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</si>
  <si>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</si>
  <si>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</si>
  <si>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</si>
  <si>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</si>
  <si>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</si>
  <si>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</si>
  <si>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</si>
  <si>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</si>
  <si>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</si>
  <si>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</si>
  <si>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</si>
  <si>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</si>
  <si>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</si>
  <si>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</si>
  <si>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</si>
  <si>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</si>
  <si>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</si>
  <si>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</si>
  <si>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</si>
  <si>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</si>
  <si>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</si>
  <si>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</si>
  <si>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</si>
  <si>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</si>
  <si>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</si>
  <si>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</si>
  <si>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</si>
  <si>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</si>
  <si>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</si>
  <si>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</si>
  <si>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</si>
  <si>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</si>
  <si>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</si>
  <si>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</si>
  <si>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</si>
  <si>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</si>
  <si>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</si>
  <si>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</si>
  <si>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</si>
  <si>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</si>
  <si>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</si>
  <si>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</si>
  <si>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</si>
  <si>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</si>
  <si>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</si>
  <si>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</si>
  <si>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</si>
  <si>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</si>
  <si>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</si>
  <si>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</si>
  <si>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</si>
  <si>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</si>
  <si>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</si>
  <si>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</si>
  <si>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</si>
  <si>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</si>
  <si>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</si>
  <si>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</si>
  <si>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</si>
  <si>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</si>
  <si>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</si>
  <si>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</si>
  <si>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</si>
  <si>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</si>
  <si>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</si>
  <si>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</si>
  <si>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</si>
  <si>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</si>
  <si>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</si>
  <si>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</si>
  <si>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</si>
  <si>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</si>
  <si>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</si>
  <si>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</si>
  <si>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</si>
  <si>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</si>
  <si>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</si>
  <si>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</si>
  <si>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</si>
  <si>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</si>
  <si>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</si>
  <si>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</si>
  <si>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</si>
  <si>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</si>
  <si>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</si>
  <si>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</si>
  <si>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</si>
  <si>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</si>
  <si>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</si>
  <si>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</si>
  <si>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</si>
  <si>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</si>
  <si>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</si>
  <si>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</si>
  <si>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</si>
  <si>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</si>
  <si>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</si>
  <si>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</si>
  <si>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</si>
  <si>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</si>
  <si>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</si>
  <si>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</si>
  <si>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</si>
  <si>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</si>
  <si>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</si>
  <si>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</si>
  <si>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</si>
  <si>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</si>
  <si>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</si>
  <si>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</si>
  <si>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</si>
  <si>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</si>
  <si>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</si>
  <si>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</si>
  <si>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</si>
  <si>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</si>
  <si>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</si>
  <si>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</si>
  <si>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</si>
  <si>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</si>
  <si>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</si>
  <si>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</si>
  <si>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</si>
  <si>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</si>
  <si>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</si>
  <si>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</si>
  <si>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</si>
  <si>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</si>
  <si>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</si>
  <si>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</si>
  <si>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</si>
  <si>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</si>
  <si>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</si>
  <si>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</si>
  <si>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</si>
  <si>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</si>
  <si>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</si>
  <si>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</si>
  <si>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</si>
  <si>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</si>
  <si>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</si>
  <si>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</si>
  <si>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</si>
  <si>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</si>
  <si>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</si>
  <si>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</si>
  <si>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</si>
  <si>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</si>
  <si>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</si>
  <si>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</si>
  <si>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</si>
  <si>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</si>
  <si>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</si>
  <si>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</si>
  <si>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</si>
  <si>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</si>
  <si>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</si>
  <si>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</si>
  <si>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</si>
  <si>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</si>
  <si>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</si>
  <si>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</si>
  <si>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</si>
  <si>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</si>
  <si>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</si>
  <si>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</si>
  <si>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</si>
  <si>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</si>
  <si>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</si>
  <si>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</si>
  <si>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</si>
  <si>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</si>
  <si>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</si>
  <si>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</si>
  <si>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</si>
  <si>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</si>
  <si>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</si>
  <si>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</si>
  <si>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</si>
  <si>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</si>
  <si>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</si>
  <si>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</si>
  <si>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</si>
  <si>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</si>
  <si>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</si>
  <si>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</si>
  <si>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</si>
  <si>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</si>
  <si>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</si>
  <si>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</si>
  <si>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</si>
  <si>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</si>
  <si>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</si>
  <si>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</si>
  <si>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</si>
  <si>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</si>
  <si>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</si>
  <si>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</si>
  <si>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</si>
  <si>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</si>
  <si>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</si>
  <si>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</si>
  <si>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</si>
  <si>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</si>
  <si>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</si>
  <si>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</si>
  <si>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</si>
  <si>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</si>
  <si>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</si>
  <si>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</si>
  <si>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</si>
  <si>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</si>
  <si>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</si>
  <si>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</si>
  <si>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</si>
  <si>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</si>
  <si>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</si>
  <si>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</si>
  <si>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</si>
  <si>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</si>
  <si>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</si>
  <si>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</si>
  <si>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</si>
  <si>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</si>
  <si>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</si>
  <si>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</si>
  <si>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</si>
  <si>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</si>
  <si>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</si>
  <si>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</si>
  <si>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</si>
  <si>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</si>
  <si>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</si>
  <si>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</si>
  <si>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</si>
  <si>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</si>
  <si>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</si>
  <si>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</si>
  <si>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</si>
  <si>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</si>
  <si>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</si>
  <si>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</si>
  <si>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</si>
  <si>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</si>
  <si>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</si>
  <si>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</si>
  <si>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</si>
  <si>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</si>
  <si>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</si>
  <si>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</si>
  <si>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</si>
  <si>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</si>
  <si>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</si>
  <si>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</si>
  <si>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</si>
  <si>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</si>
  <si>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</si>
  <si>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</si>
  <si>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</si>
  <si>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</si>
  <si>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</si>
  <si>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</si>
  <si>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</si>
  <si>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</si>
  <si>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</si>
  <si>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</si>
  <si>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</si>
  <si>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</si>
  <si>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</si>
  <si>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</si>
  <si>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</si>
  <si>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</si>
  <si>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</si>
  <si>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</si>
  <si>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</si>
  <si>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</si>
  <si>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</si>
  <si>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</si>
  <si>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</si>
  <si>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</si>
  <si>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</si>
  <si>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</si>
  <si>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</si>
  <si>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</si>
  <si>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</si>
  <si>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</si>
  <si>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</si>
  <si>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</si>
  <si>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</si>
  <si>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</si>
  <si>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</si>
  <si>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</si>
  <si>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</si>
  <si>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</si>
  <si>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</si>
  <si>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</si>
  <si>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</si>
  <si>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</si>
  <si>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</si>
  <si>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</si>
  <si>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</si>
  <si>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</si>
  <si>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</si>
  <si>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</si>
  <si>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</si>
  <si>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</si>
  <si>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</si>
  <si>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</si>
  <si>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</si>
  <si>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</si>
  <si>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</si>
  <si>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</si>
  <si>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</si>
  <si>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</si>
  <si>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</si>
  <si>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</si>
  <si>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</si>
  <si>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</si>
  <si>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</si>
  <si>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</si>
  <si>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</si>
  <si>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</si>
  <si>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</si>
  <si>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</si>
  <si>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</si>
  <si>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</si>
  <si>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</si>
  <si>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</si>
  <si>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</si>
  <si>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</si>
  <si>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</si>
  <si>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</si>
  <si>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</si>
  <si>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</si>
  <si>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</si>
  <si>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</si>
  <si>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</si>
  <si>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</si>
  <si>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</si>
  <si>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</si>
  <si>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</si>
  <si>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</si>
  <si>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</si>
  <si>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</si>
  <si>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</si>
  <si>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</si>
  <si>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</si>
  <si>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</si>
  <si>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</si>
  <si>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</si>
  <si>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</si>
  <si>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</si>
  <si>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</si>
  <si>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</si>
  <si>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</si>
  <si>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</si>
  <si>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</si>
  <si>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</si>
  <si>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</si>
  <si>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</si>
  <si>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</si>
  <si>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</si>
  <si>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</si>
  <si>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</si>
  <si>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</si>
  <si>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</si>
  <si>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</si>
  <si>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</si>
  <si>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</si>
  <si>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</si>
  <si>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</si>
  <si>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</si>
  <si>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</si>
  <si>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</si>
  <si>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</si>
  <si>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</si>
  <si>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</si>
  <si>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</si>
  <si>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</si>
  <si>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</si>
  <si>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</si>
  <si>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</si>
  <si>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</si>
  <si>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</si>
  <si>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</si>
  <si>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</si>
  <si>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</si>
  <si>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</si>
  <si>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</si>
  <si>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</si>
  <si>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</si>
  <si>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</si>
  <si>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</si>
  <si>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</si>
  <si>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</si>
  <si>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</si>
  <si>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</si>
  <si>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</si>
  <si>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</si>
  <si>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</si>
  <si>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</si>
  <si>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</si>
  <si>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</si>
  <si>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</si>
  <si>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</si>
  <si>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</si>
  <si>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</si>
  <si>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</si>
  <si>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</si>
  <si>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</si>
  <si>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</si>
  <si>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</si>
  <si>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</si>
  <si>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</si>
  <si>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</si>
  <si>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</si>
  <si>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</si>
  <si>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</si>
  <si>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</si>
  <si>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</si>
  <si>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</si>
  <si>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</si>
  <si>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</si>
  <si>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</si>
  <si>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</si>
  <si>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</si>
  <si>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</si>
  <si>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</si>
  <si>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</si>
  <si>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</si>
  <si>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</si>
  <si>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</si>
  <si>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</si>
  <si>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</si>
  <si>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</si>
  <si>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</si>
  <si>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</si>
  <si>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</si>
  <si>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</si>
  <si>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</si>
  <si>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</si>
  <si>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</si>
  <si>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</si>
  <si>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</si>
  <si>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</si>
  <si>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</si>
  <si>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25/01/2023</t>
  </si>
  <si>
    <t>31/01/2023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</si>
  <si>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</si>
  <si>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</si>
  <si>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</si>
  <si>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</si>
  <si>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</si>
  <si>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</si>
  <si>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</si>
  <si>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</si>
  <si>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</si>
  <si>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</si>
  <si>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</si>
  <si>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</si>
  <si>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</si>
  <si>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</si>
  <si>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</si>
  <si>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</si>
  <si>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</si>
  <si>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</si>
  <si>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</si>
  <si>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</si>
  <si>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</si>
  <si>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</si>
  <si>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</si>
  <si>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</si>
  <si>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</si>
  <si>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</si>
  <si>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</si>
  <si>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</si>
  <si>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</si>
  <si>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</si>
  <si>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</si>
  <si>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</si>
  <si>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</si>
  <si>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</si>
  <si>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</si>
  <si>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</si>
  <si>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</si>
  <si>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</si>
  <si>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</si>
  <si>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</si>
  <si>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</si>
  <si>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</si>
  <si>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</si>
  <si>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30/06/2023</t>
  </si>
  <si>
    <t>11</t>
  </si>
  <si>
    <t>15041RESCR059242017</t>
  </si>
  <si>
    <t>17BL000X</t>
  </si>
  <si>
    <t>26/06/2023</t>
  </si>
  <si>
    <t>23/06/2023</t>
  </si>
  <si>
    <t>08/06/2023</t>
  </si>
  <si>
    <t>17BL000F</t>
  </si>
  <si>
    <t>25/05/2023</t>
  </si>
  <si>
    <t>22/05/2023</t>
  </si>
  <si>
    <t>17/04/2023</t>
  </si>
  <si>
    <t xml:space="preserve">ABRIL </t>
  </si>
  <si>
    <t>21/04/2023</t>
  </si>
  <si>
    <t>28/04/2023</t>
  </si>
  <si>
    <t>26/04/2023</t>
  </si>
  <si>
    <t>24/03/2023</t>
  </si>
  <si>
    <t>13/02/2023</t>
  </si>
  <si>
    <t>28/02/2023</t>
  </si>
  <si>
    <t>01/01/2023</t>
  </si>
  <si>
    <t>09/01/2023</t>
  </si>
  <si>
    <t>18/01/2023</t>
  </si>
  <si>
    <t>17BL000C</t>
  </si>
  <si>
    <t>05010703161018</t>
  </si>
  <si>
    <t>GASPRO DE EL SALVADOR S.A DE C.V.</t>
  </si>
  <si>
    <t>06072705841015</t>
  </si>
  <si>
    <t>MARCOS ISAAC VALLADARES ASCENCIO</t>
  </si>
  <si>
    <t>16/06/2023</t>
  </si>
  <si>
    <t>06141904121031</t>
  </si>
  <si>
    <t xml:space="preserve">APOPSA, S.A </t>
  </si>
  <si>
    <t>15/06/2023</t>
  </si>
  <si>
    <t>09/06/2023</t>
  </si>
  <si>
    <t>000024931</t>
  </si>
  <si>
    <t>JUAN RAMON RECINOS SANCHEZ</t>
  </si>
  <si>
    <t>31/05/2023</t>
  </si>
  <si>
    <t>17/05/2023</t>
  </si>
  <si>
    <t xml:space="preserve">ALMACENES VIDRI S.A DE C.V </t>
  </si>
  <si>
    <t>02/05/2023</t>
  </si>
  <si>
    <t>07021210741014</t>
  </si>
  <si>
    <t>PABLO DENISS AMAYA CRISTALES</t>
  </si>
  <si>
    <t>00</t>
  </si>
  <si>
    <t>ACTUALICE</t>
  </si>
  <si>
    <t>19/04/2023</t>
  </si>
  <si>
    <t>06141111131028</t>
  </si>
  <si>
    <t>CORPORACION BLESSING, S.A DE C.V.</t>
  </si>
  <si>
    <t>03/03/2023</t>
  </si>
  <si>
    <t>14/02/2023</t>
  </si>
  <si>
    <t>22/02/2023</t>
  </si>
  <si>
    <t>BRENNTAG EL SALVADOR, S.A DE C.V.</t>
  </si>
  <si>
    <t>19/01/2023</t>
  </si>
  <si>
    <t>22/06/2023</t>
  </si>
  <si>
    <t>06141305031024</t>
  </si>
  <si>
    <t>COMPAÑIA DE LOGISTICA Y TRANSPORTE, S.A DE C.V.</t>
  </si>
  <si>
    <t>07/06/2023</t>
  </si>
  <si>
    <t xml:space="preserve">OSCAR HUMBERTO RIVAS </t>
  </si>
  <si>
    <t>02/06/2023</t>
  </si>
  <si>
    <t>020890611</t>
  </si>
  <si>
    <t>RICARDO ERNESTO GIRON SANTOS</t>
  </si>
  <si>
    <t>01/06/2023</t>
  </si>
  <si>
    <t xml:space="preserve">CARLOS DENIS RAMIREZ VENTURA </t>
  </si>
  <si>
    <t>COMLUB S.A DE C.V</t>
  </si>
  <si>
    <t>06142303091115</t>
  </si>
  <si>
    <t>SERVICIO Y TERMINALES, S.A DE C.V.</t>
  </si>
  <si>
    <t>ESTACIONES DE SERVICIO TEXACO</t>
  </si>
  <si>
    <t>30/05/2023</t>
  </si>
  <si>
    <t>ROCELI CONSULTORES S.A DE C.V</t>
  </si>
  <si>
    <t>26/05/2023</t>
  </si>
  <si>
    <t>06141111071017</t>
  </si>
  <si>
    <t>TRITON LOGISTICS, S.A DE C.V.</t>
  </si>
  <si>
    <t>20/05/2023</t>
  </si>
  <si>
    <t>FERRUSAL S.A DE C.V</t>
  </si>
  <si>
    <t>24/05/2023</t>
  </si>
  <si>
    <t>ASSA COMPAÑÍA DE SEGUROS, S.A.</t>
  </si>
  <si>
    <t>13/04/2023</t>
  </si>
  <si>
    <t>12/05/2023</t>
  </si>
  <si>
    <t>03/05/2023</t>
  </si>
  <si>
    <t>30/04/2023</t>
  </si>
  <si>
    <t>04/04/2023</t>
  </si>
  <si>
    <t>05/04/2023</t>
  </si>
  <si>
    <t>07/04/2023</t>
  </si>
  <si>
    <t>11/04/2023</t>
  </si>
  <si>
    <t>VISOR S.A DE C.V</t>
  </si>
  <si>
    <t>25/04/2023</t>
  </si>
  <si>
    <t>PRICESMART EL SALVADOR S.A DE C.V</t>
  </si>
  <si>
    <t>02/03/2023</t>
  </si>
  <si>
    <t>14160905430014</t>
  </si>
  <si>
    <t xml:space="preserve">VIRGINIA VELASQUEZ DE INTERIANO </t>
  </si>
  <si>
    <t>06/03/2023</t>
  </si>
  <si>
    <t>07/03/2023</t>
  </si>
  <si>
    <t>09/03/2023</t>
  </si>
  <si>
    <t>06140601231059</t>
  </si>
  <si>
    <t>INVERSIONES CHAVEZ SOLANO, S.A DE C.V.</t>
  </si>
  <si>
    <t>11/03/2023</t>
  </si>
  <si>
    <t xml:space="preserve">FREUND S.A DE C.V </t>
  </si>
  <si>
    <t>13/03/2023</t>
  </si>
  <si>
    <t>14/03/2023</t>
  </si>
  <si>
    <t>15/03/2023</t>
  </si>
  <si>
    <t>17/03/2023</t>
  </si>
  <si>
    <t>29/03/2023</t>
  </si>
  <si>
    <t>31/03/2023</t>
  </si>
  <si>
    <t>ZD, S.A DE C.V.</t>
  </si>
  <si>
    <t>03/02/2023</t>
  </si>
  <si>
    <t>CALLEJA S.A DE C.V</t>
  </si>
  <si>
    <t>INVERSIONES RAMIREZ QUINTANILLA S.A DE C.V</t>
  </si>
  <si>
    <t>10/02/2023</t>
  </si>
  <si>
    <t>20237248590000</t>
  </si>
  <si>
    <t xml:space="preserve">ALLOCACOC CORP </t>
  </si>
  <si>
    <t>11/02/2023</t>
  </si>
  <si>
    <t>ECSA OPERADORA EL SALVADOR S.A DE C.V</t>
  </si>
  <si>
    <t>06142911161029</t>
  </si>
  <si>
    <t>FAST CARGO, S.A DE C.V.</t>
  </si>
  <si>
    <t xml:space="preserve">AGDO S.A </t>
  </si>
  <si>
    <t>18/02/2023</t>
  </si>
  <si>
    <t>19/02/2023</t>
  </si>
  <si>
    <t>20/02/2023</t>
  </si>
  <si>
    <t>21/02/2023</t>
  </si>
  <si>
    <t>24/02/2023</t>
  </si>
  <si>
    <t>06142501111059</t>
  </si>
  <si>
    <t>PROFESIONALES CONTRA INCENDIOS DE EL SALVADOR</t>
  </si>
  <si>
    <t>ALMACENES SIMAN, S.A DE C.V.</t>
  </si>
  <si>
    <t>02/01/2023</t>
  </si>
  <si>
    <t>03/01/2023</t>
  </si>
  <si>
    <t>PRAGI S.A DE C.V</t>
  </si>
  <si>
    <t>13/01/2023</t>
  </si>
  <si>
    <t>15/01/2023</t>
  </si>
  <si>
    <t>16/01/2023</t>
  </si>
  <si>
    <t xml:space="preserve">RICARDO E. G. SANTOS </t>
  </si>
  <si>
    <t>20/01/2023</t>
  </si>
  <si>
    <t>29/01/2023</t>
  </si>
  <si>
    <t>EX</t>
  </si>
  <si>
    <t>APOPSA, S.A.</t>
  </si>
  <si>
    <t>GASPRO EL SALVADOR, S.A. DE C.V.</t>
  </si>
  <si>
    <t>21/07/2023</t>
  </si>
  <si>
    <t>31/07/2023</t>
  </si>
  <si>
    <t>10/07/2023</t>
  </si>
  <si>
    <t>19/07/2023</t>
  </si>
  <si>
    <t>RICARDO ERNETO GIRON SANTOS</t>
  </si>
  <si>
    <t>18/07/2023</t>
  </si>
  <si>
    <t>0614143161033</t>
  </si>
  <si>
    <t>ECSA OPERADORA DEL EL SALVADOR, S.A. DE C.V.</t>
  </si>
  <si>
    <t>25/07/2023</t>
  </si>
  <si>
    <t>13/06/2023</t>
  </si>
  <si>
    <t>03/07/2023</t>
  </si>
  <si>
    <t>02/07/2023</t>
  </si>
  <si>
    <t>17/07/2023</t>
  </si>
  <si>
    <t>INVERSIONES CHAVEZ LOZANO, S.A. DE C.V.</t>
  </si>
  <si>
    <t>15/07/2023</t>
  </si>
  <si>
    <t>13/07/2023</t>
  </si>
  <si>
    <t>14/07/2023</t>
  </si>
  <si>
    <t>27/07/2023</t>
  </si>
  <si>
    <t>06142807081048</t>
  </si>
  <si>
    <t>JURO, S.A. DE C.V.</t>
  </si>
  <si>
    <t>24/07/2023</t>
  </si>
  <si>
    <t>COMPAÑÍA DE LOGISTICA Y TRANSPORTE, S.A. DE C.V.</t>
  </si>
  <si>
    <t>06/07/2023</t>
  </si>
  <si>
    <t>05/07/2023</t>
  </si>
  <si>
    <t>FAST CARGO, S.A. DE C.V.</t>
  </si>
  <si>
    <t>TRITON LOGISTICS, S.A. DE C.V.</t>
  </si>
  <si>
    <t>05012603211029</t>
  </si>
  <si>
    <t>OBL EL SALVADOR, S.A. DE C.V.</t>
  </si>
  <si>
    <t>20237243993</t>
  </si>
  <si>
    <t>ALLOCOC CORP</t>
  </si>
  <si>
    <t>10/08/2023</t>
  </si>
  <si>
    <t>25/08/2023</t>
  </si>
  <si>
    <t>06142010051062</t>
  </si>
  <si>
    <t>RODINOX DE EL SALVADOR SA DE CV</t>
  </si>
  <si>
    <t>03/08/2023</t>
  </si>
  <si>
    <t>013780986</t>
  </si>
  <si>
    <t>GUILLERMO E. MIGUEL B.</t>
  </si>
  <si>
    <t>08/08/2023</t>
  </si>
  <si>
    <t>11/08/2023</t>
  </si>
  <si>
    <t>06140107091074</t>
  </si>
  <si>
    <t>INVERSIONES HEMA SA DE CV</t>
  </si>
  <si>
    <t>13/08/2023</t>
  </si>
  <si>
    <t>21/08/2023</t>
  </si>
  <si>
    <t>22/08/2023</t>
  </si>
  <si>
    <t>28/08/2023</t>
  </si>
  <si>
    <t>29/08/2023</t>
  </si>
  <si>
    <t>31/08/2023</t>
  </si>
  <si>
    <t>3D66E9564ED3433D81E2ADDE42F2D69B</t>
  </si>
  <si>
    <t>GRUPO NSV S.A DE C.V</t>
  </si>
  <si>
    <t>75178FE9152346CDB1CEA264656E4D8F</t>
  </si>
  <si>
    <t>ALMACENES VIDRI, S.A DE C.V</t>
  </si>
  <si>
    <t>E9B0594E3C59471198790EAFE33FB584</t>
  </si>
  <si>
    <t>FREUND S.A DE C.V</t>
  </si>
  <si>
    <t>B789C9A4D0444364862F4654136606F6</t>
  </si>
  <si>
    <t>DCCD327A1F3E45FE8C6988E95512BAB1</t>
  </si>
  <si>
    <t>INVERSIONES HEMA S.A DE C.V.</t>
  </si>
  <si>
    <t>MOTORES Y VEHICULOS, S.A DE C.V.</t>
  </si>
  <si>
    <t>SHERWIN WILLIAMS DE CENTRO AMERICA, S.A DE C.V.</t>
  </si>
  <si>
    <t>ALMACENES VIDRI S.A DE C.V</t>
  </si>
  <si>
    <t>APOPSA, S.A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</si>
</sst>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399FF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41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14" fontId="26" fillId="0" borderId="0" xfId="0" quotePrefix="1" applyNumberFormat="1" applyFont="1"/>
    <xf numFmtId="44" fontId="26" fillId="0" borderId="0" xfId="1" applyFont="1"/>
    <xf numFmtId="44" fontId="26" fillId="0" borderId="0" xfId="1" applyFont="1" applyFill="1"/>
    <xf numFmtId="14" fontId="26" fillId="0" borderId="0" xfId="0" applyNumberFormat="1" applyFont="1"/>
    <xf numFmtId="0" fontId="0" fillId="0" borderId="0" xfId="0" applyAlignment="1">
      <alignment horizontal="left"/>
    </xf>
    <xf numFmtId="44" fontId="18" fillId="16" borderId="0" xfId="0" applyNumberFormat="1" applyFont="1" applyFill="1"/>
    <xf numFmtId="49" fontId="26" fillId="12" borderId="0" xfId="0" quotePrefix="1" applyNumberFormat="1" applyFont="1" applyFill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44" fontId="0" fillId="0" borderId="0" xfId="1" quotePrefix="1" applyFont="1"/>
  </cellXfs>
  <cellStyles count="2">
    <cellStyle name="Moneda" xfId="1" builtinId="4"/>
    <cellStyle name="Normal" xfId="0" builtinId="0"/>
  </cellStyles>
  <dxfs count="102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0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143" totalsRowShown="0"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101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00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90" totalsRowShown="0">
  <tableColumns count="19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99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98" dataCellStyle="Moneda"/>
    <tableColumn id="18" xr3:uid="{00000000-0010-0000-0100-000012000000}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63" totalsRowShown="0"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97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96" headerRowBorderDxfId="95" tableBorderDxfId="94">
  <autoFilter ref="A1:J2" xr:uid="{00000000-0009-0000-0100-000007000000}"/>
  <tableColumns count="10">
    <tableColumn id="1" xr3:uid="{00000000-0010-0000-0300-000001000000}" name="Mes" totalsRowLabel="Total" dataDxfId="93"/>
    <tableColumn id="10" xr3:uid="{00000000-0010-0000-0300-00000A000000}" name="NCR" dataDxfId="92"/>
    <tableColumn id="2" xr3:uid="{00000000-0010-0000-0300-000002000000}" name="NIT Agente" dataDxfId="91"/>
    <tableColumn id="3" xr3:uid="{00000000-0010-0000-0300-000003000000}" name="Fecha de emisión" dataDxfId="90" totalsRowDxfId="89"/>
    <tableColumn id="4" xr3:uid="{00000000-0010-0000-0300-000004000000}" name="Tipo de documento" totalsRowFunction="sum" dataDxfId="88" totalsRowDxfId="87"/>
    <tableColumn id="5" xr3:uid="{00000000-0010-0000-0300-000005000000}" name="Serie" totalsRowFunction="sum" dataDxfId="86" totalsRowDxfId="85"/>
    <tableColumn id="6" xr3:uid="{00000000-0010-0000-0300-000006000000}" name="Número de documento" dataDxfId="84" totalsRowDxfId="83"/>
    <tableColumn id="7" xr3:uid="{00000000-0010-0000-0300-000007000000}" name="Monto sujeto" totalsRowFunction="sum" dataDxfId="82" totalsRowDxfId="81" dataCellStyle="Moneda"/>
    <tableColumn id="13" xr3:uid="{00000000-0010-0000-0300-00000D000000}" name="Monto Retención 1%" totalsRowFunction="sum" dataDxfId="80" totalsRowDxfId="79" dataCellStyle="Moneda"/>
    <tableColumn id="8" xr3:uid="{00000000-0010-0000-0300-000008000000}" name="ANEXO" totalsRowFunction="sum" dataDxfId="78" totalsRowDxfId="77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76" headerRowBorderDxfId="75" tableBorderDxfId="74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73"/>
    <tableColumn id="10" xr3:uid="{00000000-0010-0000-0400-00000A000000}" name="NCR" dataDxfId="72"/>
    <tableColumn id="2" xr3:uid="{00000000-0010-0000-0400-000002000000}" name="NIT Agente" dataDxfId="71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70">
      <calculatedColumnFormula>VLOOKUP(Tabla69[[#This Row],[Columna5]],'[2]LIBRO '!$A$1:$B$1007,2,FALSE)</calculatedColumnFormula>
    </tableColumn>
    <tableColumn id="17" xr3:uid="{00000000-0010-0000-0400-000011000000}" name="Columna5" dataDxfId="69">
      <calculatedColumnFormula>VLOOKUP(Tabla69[[#This Row],[NIT Agente]],Tabla4[#All],2,FALSE)</calculatedColumnFormula>
    </tableColumn>
    <tableColumn id="12" xr3:uid="{00000000-0010-0000-0400-00000C000000}" name="Columna2" dataDxfId="68" totalsRowDxfId="67">
      <calculatedColumnFormula>VLOOKUP(Tabla69[[#This Row],[Columna1]],'[2]LIBRO '!$A$1:$B$902,2,FALSE)</calculatedColumnFormula>
    </tableColumn>
    <tableColumn id="11" xr3:uid="{00000000-0010-0000-0400-00000B000000}" name="Columna1" dataDxfId="66">
      <calculatedColumnFormula>VLOOKUP(Tabla69[[#This Row],[NIT Agente]],Tabla4[#All],2,FALSE)</calculatedColumnFormula>
    </tableColumn>
    <tableColumn id="3" xr3:uid="{00000000-0010-0000-0400-000003000000}" name="Fecha de emisión" dataDxfId="65"/>
    <tableColumn id="4" xr3:uid="{00000000-0010-0000-0400-000004000000}" name="Tipo de documento" totalsRowFunction="sum" dataDxfId="64" totalsRowDxfId="63"/>
    <tableColumn id="5" xr3:uid="{00000000-0010-0000-0400-000005000000}" name="Serie" totalsRowFunction="sum" dataDxfId="62" totalsRowDxfId="61"/>
    <tableColumn id="6" xr3:uid="{00000000-0010-0000-0400-000006000000}" name="Número de documento" totalsRowFunction="sum" dataDxfId="60" totalsRowDxfId="59"/>
    <tableColumn id="7" xr3:uid="{00000000-0010-0000-0400-000007000000}" name="Monto sujeto" totalsRowFunction="sum" dataDxfId="58" totalsRowDxfId="57" dataCellStyle="Moneda"/>
    <tableColumn id="13" xr3:uid="{00000000-0010-0000-0400-00000D000000}" name="Columna3" dataDxfId="56" totalsRowDxfId="55" dataCellStyle="Moneda"/>
    <tableColumn id="8" xr3:uid="{00000000-0010-0000-0400-000008000000}" name="Monto Retención 1%" totalsRowFunction="sum" dataDxfId="54" totalsRowDxfId="53" dataCellStyle="Moneda"/>
    <tableColumn id="9" xr3:uid="{00000000-0010-0000-0400-000009000000}" name="Número de anexo" dataDxfId="5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439" totalsRowShown="0">
  <autoFilter ref="A1:B4439" xr:uid="{00000000-0009-0000-0100-000004000000}"/>
  <tableColumns count="2">
    <tableColumn id="1" xr3:uid="{00000000-0010-0000-0500-000001000000}" name="NIT" dataDxfId="51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50" dataDxfId="49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48" dataCellStyle="Moneda"/>
    <tableColumn id="8" xr3:uid="{00000000-0010-0000-0600-000008000000}" name="MONTO DEVENGADO POR BONIFICACIONES Y GRATIFICACIONES " totalsRowFunction="sum" dataDxfId="47" totalsRowDxfId="46" dataCellStyle="Moneda"/>
    <tableColumn id="9" xr3:uid="{00000000-0010-0000-0600-000009000000}" name="IMPUESTO RETENIDO " totalsRowFunction="sum" dataDxfId="45" totalsRowDxfId="44" dataCellStyle="Moneda"/>
    <tableColumn id="10" xr3:uid="{00000000-0010-0000-0600-00000A000000}" name="AGUINALDO EXENTO " totalsRowFunction="sum" dataDxfId="43" totalsRowDxfId="42" dataCellStyle="Moneda"/>
    <tableColumn id="11" xr3:uid="{00000000-0010-0000-0600-00000B000000}" name="AGUINALDO GRAVADO " totalsRowFunction="sum" dataDxfId="41" totalsRowDxfId="40" dataCellStyle="Moneda"/>
    <tableColumn id="12" xr3:uid="{00000000-0010-0000-0600-00000C000000}" name="AFP" totalsRowFunction="sum" dataDxfId="39" totalsRowDxfId="38" dataCellStyle="Moneda"/>
    <tableColumn id="13" xr3:uid="{00000000-0010-0000-0600-00000D000000}" name="ISSS" totalsRowFunction="sum" dataDxfId="37" totalsRowDxfId="36" dataCellStyle="Moneda"/>
    <tableColumn id="14" xr3:uid="{00000000-0010-0000-0600-00000E000000}" name="INPEP" totalsRowFunction="sum" dataDxfId="35" totalsRowDxfId="34" dataCellStyle="Moneda"/>
    <tableColumn id="15" xr3:uid="{00000000-0010-0000-0600-00000F000000}" name="IPSFA" totalsRowFunction="sum" dataDxfId="33" totalsRowDxfId="32" dataCellStyle="Moneda"/>
    <tableColumn id="16" xr3:uid="{00000000-0010-0000-0600-000010000000}" name="CEFAFA" totalsRowFunction="sum" dataDxfId="31" totalsRowDxfId="30" dataCellStyle="Moneda"/>
    <tableColumn id="17" xr3:uid="{00000000-0010-0000-0600-000011000000}" name="BIENESTAR MAGISTERIAL" dataDxfId="29" dataCellStyle="Moneda"/>
    <tableColumn id="18" xr3:uid="{00000000-0010-0000-0600-000012000000}" name="ISSS IVM " dataDxfId="28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6" totalsRowShown="0" headerRowDxfId="27" dataDxfId="25" headerRowBorderDxfId="26" tableBorderDxfId="24" totalsRowBorderDxfId="23">
  <tableColumns count="3">
    <tableColumn id="1" xr3:uid="{00000000-0010-0000-0700-000001000000}" name="Columna1" dataDxfId="22"/>
    <tableColumn id="2" xr3:uid="{00000000-0010-0000-0700-000002000000}" name="AGOSTO" dataDxfId="21" dataCellStyle="Moneda"/>
    <tableColumn id="3" xr3:uid="{00000000-0010-0000-0700-000003000000}" name="SUMAS" dataDxfId="20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19" dataDxfId="17" headerRowBorderDxfId="18" tableBorderDxfId="16" totalsRowBorderDxfId="15">
  <autoFilter ref="H3:I6" xr:uid="{00000000-0009-0000-0100-000006000000}"/>
  <tableColumns count="2">
    <tableColumn id="1" xr3:uid="{00000000-0010-0000-0800-000001000000}" name="MANDAMIENTOS" dataDxfId="14"/>
    <tableColumn id="2" xr3:uid="{00000000-0010-0000-0800-000002000000}" name="IMPORTE" dataDxfId="13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7" t="s">
        <v>9023</v>
      </c>
      <c r="XFD3" t="s">
        <v>8491</v>
      </c>
    </row>
    <row r="4" spans="2:6 16384:16384" x14ac:dyDescent="0.25">
      <c r="B4" s="23" t="s">
        <v>2</v>
      </c>
      <c r="D4" s="46" t="s">
        <v>9235</v>
      </c>
      <c r="XFD4" t="s">
        <v>8486</v>
      </c>
    </row>
    <row r="5" spans="2:6 16384:16384" hidden="1" x14ac:dyDescent="0.25">
      <c r="B5" s="23" t="s">
        <v>3</v>
      </c>
      <c r="D5" s="26" t="s">
        <v>7706</v>
      </c>
      <c r="XFD5" t="s">
        <v>8487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8488</v>
      </c>
    </row>
    <row r="7" spans="2:6 16384:16384" x14ac:dyDescent="0.25">
      <c r="B7" s="23" t="s">
        <v>5</v>
      </c>
      <c r="D7" s="43"/>
      <c r="XFD7" t="s">
        <v>8490</v>
      </c>
    </row>
    <row r="8" spans="2:6 16384:16384" x14ac:dyDescent="0.25">
      <c r="B8" s="23" t="s">
        <v>6</v>
      </c>
      <c r="D8" s="132" t="s">
        <v>9108</v>
      </c>
      <c r="XFD8" t="s">
        <v>8489</v>
      </c>
    </row>
    <row r="9" spans="2:6 16384:16384" x14ac:dyDescent="0.25">
      <c r="B9" s="23" t="s">
        <v>70</v>
      </c>
      <c r="D9" s="104" t="str">
        <f>IFERROR(IF(D19&lt;&gt;"",VLOOKUP(D19,Tabla4[#All],2,0),IF(D8&gt;0,VLOOKUP(D8,Tabla4[#All],2,0),0)),"")</f>
        <v>COMPAÑÍA DE LOGISTICA Y TRANSPORTE, S.A. DE C.V.</v>
      </c>
      <c r="XFD9" t="s">
        <v>9022</v>
      </c>
    </row>
    <row r="10" spans="2:6 16384:16384" x14ac:dyDescent="0.25">
      <c r="B10" s="23" t="s">
        <v>7</v>
      </c>
      <c r="D10" s="105">
        <v>0</v>
      </c>
      <c r="F10" s="2"/>
      <c r="XFD10" t="s">
        <v>9023</v>
      </c>
    </row>
    <row r="11" spans="2:6 16384:16384" x14ac:dyDescent="0.25">
      <c r="B11" s="23" t="s">
        <v>8</v>
      </c>
      <c r="D11" s="105">
        <v>0</v>
      </c>
      <c r="F11" s="2"/>
      <c r="XFD11" t="s">
        <v>9024</v>
      </c>
    </row>
    <row r="12" spans="2:6 16384:16384" x14ac:dyDescent="0.25">
      <c r="B12" s="23" t="s">
        <v>9</v>
      </c>
      <c r="D12" s="105">
        <v>0</v>
      </c>
      <c r="F12" s="2"/>
      <c r="XFD12" t="s">
        <v>9025</v>
      </c>
    </row>
    <row r="13" spans="2:6 16384:16384" x14ac:dyDescent="0.25">
      <c r="B13" s="23" t="s">
        <v>10</v>
      </c>
      <c r="D13" s="106"/>
      <c r="F13" s="15"/>
      <c r="XFD13" t="s">
        <v>9026</v>
      </c>
    </row>
    <row r="14" spans="2:6 16384:16384" x14ac:dyDescent="0.25">
      <c r="B14" s="23" t="s">
        <v>11</v>
      </c>
      <c r="D14" s="105">
        <v>0</v>
      </c>
      <c r="F14" s="2"/>
      <c r="XFD14" t="s">
        <v>9027</v>
      </c>
    </row>
    <row r="15" spans="2:6 16384:16384" x14ac:dyDescent="0.25">
      <c r="B15" s="23" t="s">
        <v>13</v>
      </c>
      <c r="D15" s="106">
        <v>0</v>
      </c>
      <c r="F15" s="2"/>
    </row>
    <row r="16" spans="2:6 16384:16384" x14ac:dyDescent="0.25">
      <c r="B16" s="23" t="s">
        <v>12</v>
      </c>
      <c r="D16" s="105">
        <v>0</v>
      </c>
      <c r="F16" s="2"/>
    </row>
    <row r="17" spans="2:6" x14ac:dyDescent="0.25">
      <c r="B17" s="23" t="s">
        <v>14</v>
      </c>
      <c r="D17" s="105">
        <f>+(D16++D15+D14+D13)*0.13</f>
        <v>0</v>
      </c>
      <c r="F17" s="2"/>
    </row>
    <row r="18" spans="2:6" x14ac:dyDescent="0.25">
      <c r="B18" s="23" t="s">
        <v>15</v>
      </c>
      <c r="D18" s="105">
        <f>+SUBTOTAL(9,D10,D11,D12,D13,D14,D15,D16,D17)</f>
        <v>0</v>
      </c>
      <c r="F18" s="2"/>
    </row>
    <row r="19" spans="2:6" x14ac:dyDescent="0.25">
      <c r="B19" s="23" t="s">
        <v>7943</v>
      </c>
      <c r="D19" s="44"/>
    </row>
    <row r="20" spans="2:6" x14ac:dyDescent="0.25">
      <c r="B20" s="23" t="s">
        <v>16</v>
      </c>
      <c r="D20" s="107" t="s">
        <v>8045</v>
      </c>
    </row>
    <row r="21" spans="2:6" x14ac:dyDescent="0.25">
      <c r="B21" s="23" t="s">
        <v>68</v>
      </c>
      <c r="D21" s="110">
        <v>0</v>
      </c>
      <c r="F21" s="2"/>
    </row>
    <row r="22" spans="2:6" ht="15.75" thickBot="1" x14ac:dyDescent="0.3">
      <c r="B22" s="23" t="s">
        <v>7873</v>
      </c>
      <c r="D22" s="45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4" t="s">
        <v>17</v>
      </c>
      <c r="B1" s="55" t="s">
        <v>8953</v>
      </c>
      <c r="C1" s="55" t="s">
        <v>8952</v>
      </c>
      <c r="D1" s="55" t="s">
        <v>8492</v>
      </c>
      <c r="E1" s="55"/>
      <c r="F1" s="55" t="s">
        <v>2</v>
      </c>
      <c r="G1" s="55" t="s">
        <v>3</v>
      </c>
      <c r="H1" s="55" t="s">
        <v>4</v>
      </c>
      <c r="I1" s="55" t="s">
        <v>8505</v>
      </c>
      <c r="J1" s="55"/>
      <c r="K1" s="55"/>
      <c r="L1" s="55"/>
      <c r="M1" s="55" t="s">
        <v>5</v>
      </c>
      <c r="N1" s="55" t="s">
        <v>6</v>
      </c>
      <c r="O1" s="55"/>
      <c r="P1" s="55" t="s">
        <v>70</v>
      </c>
      <c r="Q1" s="57" t="s">
        <v>7</v>
      </c>
      <c r="R1" s="57" t="s">
        <v>8</v>
      </c>
      <c r="S1" s="57" t="s">
        <v>9</v>
      </c>
      <c r="T1" s="57" t="s">
        <v>10</v>
      </c>
      <c r="U1" s="57" t="s">
        <v>11</v>
      </c>
      <c r="V1" s="57" t="s">
        <v>13</v>
      </c>
      <c r="W1" s="57" t="s">
        <v>12</v>
      </c>
      <c r="X1" s="57" t="s">
        <v>14</v>
      </c>
      <c r="Y1" s="57" t="s">
        <v>15</v>
      </c>
      <c r="Z1" s="57" t="s">
        <v>7943</v>
      </c>
      <c r="AA1" s="55" t="s">
        <v>16</v>
      </c>
      <c r="AB1" s="55" t="s">
        <v>68</v>
      </c>
      <c r="AC1" s="56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8929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6" t="s">
        <v>8506</v>
      </c>
      <c r="L2" s="66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7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8889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6" t="s">
        <v>8506</v>
      </c>
      <c r="L3" s="66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7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8889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6" t="s">
        <v>8506</v>
      </c>
      <c r="L4" s="66" t="s">
        <v>7868</v>
      </c>
      <c r="M4">
        <v>441</v>
      </c>
      <c r="N4" t="s">
        <v>8950</v>
      </c>
      <c r="O4" t="str">
        <f t="shared" si="4"/>
        <v>06140802181017</v>
      </c>
      <c r="P4" t="s">
        <v>8951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7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8949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6" t="s">
        <v>8506</v>
      </c>
      <c r="L5" s="66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7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8853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6" t="s">
        <v>8506</v>
      </c>
      <c r="L6" s="66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7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8883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6" t="s">
        <v>8506</v>
      </c>
      <c r="L7" s="66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7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8856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6" t="s">
        <v>8506</v>
      </c>
      <c r="L8" s="66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7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8883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6" t="s">
        <v>8506</v>
      </c>
      <c r="L9" s="66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7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8922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6" t="s">
        <v>8506</v>
      </c>
      <c r="L10" s="66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7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8922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6" t="s">
        <v>8506</v>
      </c>
      <c r="L11" s="66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7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8922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6" t="s">
        <v>8506</v>
      </c>
      <c r="L12" s="66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7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8922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6" t="s">
        <v>8506</v>
      </c>
      <c r="L13" s="66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7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8943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6" t="s">
        <v>8506</v>
      </c>
      <c r="L14" s="66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7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8920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6" t="s">
        <v>8506</v>
      </c>
      <c r="L15" s="66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7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8948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6" t="s">
        <v>8506</v>
      </c>
      <c r="L16" s="66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7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8916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6" t="s">
        <v>8506</v>
      </c>
      <c r="L17" s="66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7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8883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6" t="s">
        <v>8506</v>
      </c>
      <c r="L18" s="66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7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8884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6" t="s">
        <v>8506</v>
      </c>
      <c r="L19" s="66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7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8884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6" t="s">
        <v>8506</v>
      </c>
      <c r="L20" s="66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7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8924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6" t="s">
        <v>8506</v>
      </c>
      <c r="L21" s="66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7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8885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6" t="s">
        <v>8506</v>
      </c>
      <c r="L22" s="66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7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8885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6" t="s">
        <v>8506</v>
      </c>
      <c r="L23" s="66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7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8885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6" t="s">
        <v>8506</v>
      </c>
      <c r="L24" s="66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7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8923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6" t="s">
        <v>8506</v>
      </c>
      <c r="L25" s="66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7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8923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6" t="s">
        <v>8506</v>
      </c>
      <c r="L26" s="66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7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8923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6" t="s">
        <v>8506</v>
      </c>
      <c r="L27" s="66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7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8923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6" t="s">
        <v>8506</v>
      </c>
      <c r="L28" s="66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7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8923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6" t="s">
        <v>8506</v>
      </c>
      <c r="L29" s="66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7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8919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6" t="s">
        <v>8506</v>
      </c>
      <c r="L30" s="66" t="s">
        <v>7868</v>
      </c>
      <c r="M30">
        <v>2482</v>
      </c>
      <c r="N30" t="s">
        <v>8940</v>
      </c>
      <c r="O30" t="str">
        <f t="shared" si="4"/>
        <v>06141802881201</v>
      </c>
      <c r="P30" t="s">
        <v>8941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7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8919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6" t="s">
        <v>8506</v>
      </c>
      <c r="L31" s="66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7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8887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6" t="s">
        <v>8506</v>
      </c>
      <c r="L32" s="66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7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8887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6" t="s">
        <v>8506</v>
      </c>
      <c r="L33" s="66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7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8887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6" t="s">
        <v>8506</v>
      </c>
      <c r="L34" s="66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7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8922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6" t="s">
        <v>8506</v>
      </c>
      <c r="L35" s="66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7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8922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6" t="s">
        <v>8506</v>
      </c>
      <c r="L36" s="66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7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8888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6" t="s">
        <v>8506</v>
      </c>
      <c r="L37" s="66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7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8889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6" t="s">
        <v>8506</v>
      </c>
      <c r="L38" s="66" t="s">
        <v>7868</v>
      </c>
      <c r="M38">
        <v>13418077</v>
      </c>
      <c r="N38" t="s">
        <v>8945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7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8889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6" t="s">
        <v>8506</v>
      </c>
      <c r="L39" s="66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7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8889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6" t="s">
        <v>8506</v>
      </c>
      <c r="L40" s="66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7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8889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6" t="s">
        <v>8506</v>
      </c>
      <c r="L41" s="66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7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8889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6" t="s">
        <v>8506</v>
      </c>
      <c r="L42" s="66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7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8889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6" t="s">
        <v>8506</v>
      </c>
      <c r="L43" s="66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7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8889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6" t="s">
        <v>8506</v>
      </c>
      <c r="L44" s="66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7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8944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6" t="s">
        <v>8506</v>
      </c>
      <c r="L45" s="66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7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8943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6" t="s">
        <v>8506</v>
      </c>
      <c r="L46" s="66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7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8943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6" t="s">
        <v>8506</v>
      </c>
      <c r="L47" s="66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7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8921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6" t="s">
        <v>8506</v>
      </c>
      <c r="L48" s="66" t="s">
        <v>7868</v>
      </c>
      <c r="M48">
        <v>11010474</v>
      </c>
      <c r="N48" t="s">
        <v>8942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7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8921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6" t="s">
        <v>8506</v>
      </c>
      <c r="L49" s="66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7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8921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6" t="s">
        <v>8506</v>
      </c>
      <c r="L50" s="66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7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8920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6" t="s">
        <v>8506</v>
      </c>
      <c r="L51" s="66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7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8920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6" t="s">
        <v>8506</v>
      </c>
      <c r="L52" s="66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7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8920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6" t="s">
        <v>8506</v>
      </c>
      <c r="L53" s="66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7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8856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6" t="s">
        <v>8506</v>
      </c>
      <c r="L54" s="66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7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8856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6" t="s">
        <v>8506</v>
      </c>
      <c r="L55" s="66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7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8856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6" t="s">
        <v>8506</v>
      </c>
      <c r="L56" s="66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7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8856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6" t="s">
        <v>8506</v>
      </c>
      <c r="L57" s="66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7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8856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6" t="s">
        <v>8506</v>
      </c>
      <c r="L58" s="66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7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8833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6" t="s">
        <v>8506</v>
      </c>
      <c r="L59" s="66" t="s">
        <v>7868</v>
      </c>
      <c r="M59">
        <v>2338</v>
      </c>
      <c r="N59" t="s">
        <v>8940</v>
      </c>
      <c r="O59" t="str">
        <f t="shared" si="4"/>
        <v>06141802881201</v>
      </c>
      <c r="P59" t="s">
        <v>8941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7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8834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6" t="s">
        <v>8506</v>
      </c>
      <c r="L60" s="66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7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8834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6" t="s">
        <v>8506</v>
      </c>
      <c r="L61" s="66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7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8939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6" t="s">
        <v>8506</v>
      </c>
      <c r="L62" s="66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7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8853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6" t="s">
        <v>8506</v>
      </c>
      <c r="L63" s="66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7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8835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6" t="s">
        <v>8506</v>
      </c>
      <c r="L64" s="66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7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8852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6" t="s">
        <v>8506</v>
      </c>
      <c r="L65" s="66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7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8841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6" t="s">
        <v>8506</v>
      </c>
      <c r="L66" s="66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7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8841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6" t="s">
        <v>8506</v>
      </c>
      <c r="L67" s="66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7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6" t="s">
        <v>8506</v>
      </c>
      <c r="L68" s="66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7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6" t="s">
        <v>8506</v>
      </c>
      <c r="L69" s="66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7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6" t="s">
        <v>8506</v>
      </c>
      <c r="L70" s="66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7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6" t="s">
        <v>8506</v>
      </c>
      <c r="L71" s="66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7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6" t="s">
        <v>8506</v>
      </c>
      <c r="L72" s="66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7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6" t="s">
        <v>8506</v>
      </c>
      <c r="L73" s="66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7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8928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6" t="s">
        <v>8506</v>
      </c>
      <c r="L74" s="66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7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8927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6" t="s">
        <v>8506</v>
      </c>
      <c r="L75" s="66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7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8926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6" t="s">
        <v>8506</v>
      </c>
      <c r="L76" s="66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7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8925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6" t="s">
        <v>8506</v>
      </c>
      <c r="L77" s="66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7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8918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6" t="s">
        <v>8506</v>
      </c>
      <c r="L78" s="66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7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8917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6" t="s">
        <v>8506</v>
      </c>
      <c r="L79" s="66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7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8916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6" t="s">
        <v>8506</v>
      </c>
      <c r="L80" s="66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7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8883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6" t="s">
        <v>8506</v>
      </c>
      <c r="L81" s="66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7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8884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6" t="s">
        <v>8506</v>
      </c>
      <c r="L82" s="66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7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8924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6" t="s">
        <v>8506</v>
      </c>
      <c r="L83" s="66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7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8924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6" t="s">
        <v>8506</v>
      </c>
      <c r="L84" s="66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7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8924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6" t="s">
        <v>8506</v>
      </c>
      <c r="L85" s="66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7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8924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6" t="s">
        <v>8506</v>
      </c>
      <c r="L86" s="66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7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8924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6" t="s">
        <v>8506</v>
      </c>
      <c r="L87" s="66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7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8924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6" t="s">
        <v>8506</v>
      </c>
      <c r="L88" s="66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7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8924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6" t="s">
        <v>8506</v>
      </c>
      <c r="L89" s="66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7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8885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6" t="s">
        <v>8506</v>
      </c>
      <c r="L90" s="66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7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8886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6" t="s">
        <v>8506</v>
      </c>
      <c r="L91" s="66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7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8886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6" t="s">
        <v>8506</v>
      </c>
      <c r="L92" s="66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7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8886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6" t="s">
        <v>8506</v>
      </c>
      <c r="L93" s="66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7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8923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6" t="s">
        <v>8506</v>
      </c>
      <c r="L94" s="66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7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8923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6" t="s">
        <v>8506</v>
      </c>
      <c r="L95" s="66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7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8919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6" t="s">
        <v>8506</v>
      </c>
      <c r="L96" s="66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7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8922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6" t="s">
        <v>8506</v>
      </c>
      <c r="L97" s="66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7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8888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6" t="s">
        <v>8506</v>
      </c>
      <c r="L98" s="66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7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8889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6" t="s">
        <v>8506</v>
      </c>
      <c r="L99" s="66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7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8889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6" t="s">
        <v>8506</v>
      </c>
      <c r="L100" s="66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7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8889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6" t="s">
        <v>8506</v>
      </c>
      <c r="L101" s="66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7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8921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6" t="s">
        <v>8506</v>
      </c>
      <c r="L102" s="66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7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8921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6" t="s">
        <v>8506</v>
      </c>
      <c r="L103" s="66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7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8920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6" t="s">
        <v>8506</v>
      </c>
      <c r="L104" s="66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7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8920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6" t="s">
        <v>8506</v>
      </c>
      <c r="L105" s="66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7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8856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6" t="s">
        <v>8506</v>
      </c>
      <c r="L106" s="66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7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8856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6" t="s">
        <v>8506</v>
      </c>
      <c r="L107" s="66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7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6" t="s">
        <v>8506</v>
      </c>
      <c r="L108" s="66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7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8835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6" t="s">
        <v>8506</v>
      </c>
      <c r="L109" s="66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7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8835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6" t="s">
        <v>8506</v>
      </c>
      <c r="L110" s="66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7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6" t="s">
        <v>8506</v>
      </c>
      <c r="L111" s="66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7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8839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6" t="s">
        <v>8506</v>
      </c>
      <c r="L112" s="66" t="s">
        <v>7868</v>
      </c>
      <c r="M112">
        <v>1549</v>
      </c>
      <c r="N112" t="s">
        <v>8877</v>
      </c>
      <c r="O112" t="str">
        <f t="shared" si="9"/>
        <v>06141203201065</v>
      </c>
      <c r="P112" t="s">
        <v>8878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7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6" t="s">
        <v>8506</v>
      </c>
      <c r="L113" s="66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7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6" t="s">
        <v>8506</v>
      </c>
      <c r="L114" s="66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7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8846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6" t="s">
        <v>8506</v>
      </c>
      <c r="L115" s="66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7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8856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6" t="s">
        <v>8506</v>
      </c>
      <c r="L116" s="66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7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8856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6" t="s">
        <v>8506</v>
      </c>
      <c r="L117" s="66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7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8856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6" t="s">
        <v>8506</v>
      </c>
      <c r="L118" s="66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7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8856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6" t="s">
        <v>8506</v>
      </c>
      <c r="L119" s="66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7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8856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6" t="s">
        <v>8506</v>
      </c>
      <c r="L120" s="66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7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8841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6" t="s">
        <v>8506</v>
      </c>
      <c r="L121" s="66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7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8841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6" t="s">
        <v>8506</v>
      </c>
      <c r="L122" s="66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7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8856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6" t="s">
        <v>8506</v>
      </c>
      <c r="L123" s="66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7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8876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6" t="s">
        <v>8506</v>
      </c>
      <c r="L124" s="66" t="s">
        <v>7868</v>
      </c>
      <c r="M124">
        <v>8</v>
      </c>
      <c r="N124" t="s">
        <v>8871</v>
      </c>
      <c r="O124" t="str">
        <f t="shared" si="9"/>
        <v>12051405761016</v>
      </c>
      <c r="P124" t="s">
        <v>8872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7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8856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6" t="s">
        <v>8506</v>
      </c>
      <c r="L125" s="66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7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8833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6" t="s">
        <v>8506</v>
      </c>
      <c r="L126" s="66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7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8834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6" t="s">
        <v>8506</v>
      </c>
      <c r="L127" s="66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7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8834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6" t="s">
        <v>8506</v>
      </c>
      <c r="L128" s="66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7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8835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6" t="s">
        <v>8506</v>
      </c>
      <c r="L129" s="66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7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8835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6" t="s">
        <v>8506</v>
      </c>
      <c r="L130" s="66" t="s">
        <v>7868</v>
      </c>
      <c r="M130">
        <v>45972</v>
      </c>
      <c r="O130" t="str">
        <f t="shared" si="9"/>
        <v>018991736</v>
      </c>
      <c r="P130" t="s">
        <v>8875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8874</v>
      </c>
      <c r="AA130" s="117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8835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6" t="s">
        <v>8506</v>
      </c>
      <c r="L131" s="66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7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8836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6" t="s">
        <v>8506</v>
      </c>
      <c r="L132" s="66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7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8837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6" t="s">
        <v>8506</v>
      </c>
      <c r="L133" s="66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7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8837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6" t="s">
        <v>8506</v>
      </c>
      <c r="L134" s="66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7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8838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6" t="s">
        <v>8506</v>
      </c>
      <c r="L135" s="66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7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8839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6" t="s">
        <v>8506</v>
      </c>
      <c r="L136" s="66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7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8839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6" t="s">
        <v>8506</v>
      </c>
      <c r="L137" s="66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7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8839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6" t="s">
        <v>8506</v>
      </c>
      <c r="L138" s="66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7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8839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6" t="s">
        <v>8506</v>
      </c>
      <c r="L139" s="66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7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8840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6" t="s">
        <v>8506</v>
      </c>
      <c r="L140" s="66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7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8840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6" t="s">
        <v>8506</v>
      </c>
      <c r="L141" s="66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7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8841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6" t="s">
        <v>8506</v>
      </c>
      <c r="L142" s="66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7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8841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6" t="s">
        <v>8506</v>
      </c>
      <c r="L143" s="66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7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8841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6" t="s">
        <v>8506</v>
      </c>
      <c r="L144" s="66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7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8841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6" t="s">
        <v>8506</v>
      </c>
      <c r="L145" s="66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7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8842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6" t="s">
        <v>8506</v>
      </c>
      <c r="L146" s="66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7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8842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6" t="s">
        <v>8506</v>
      </c>
      <c r="L147" s="66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7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8873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6" t="s">
        <v>8506</v>
      </c>
      <c r="L148" s="66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7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8844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6" t="s">
        <v>8506</v>
      </c>
      <c r="L149" s="66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7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8844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6" t="s">
        <v>8506</v>
      </c>
      <c r="L150" s="66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7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8844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6" t="s">
        <v>8506</v>
      </c>
      <c r="L151" s="66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7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8844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6" t="s">
        <v>8506</v>
      </c>
      <c r="L152" s="66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7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8844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6" t="s">
        <v>8506</v>
      </c>
      <c r="L153" s="66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7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8844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6" t="s">
        <v>8506</v>
      </c>
      <c r="L154" s="66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7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8845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6" t="s">
        <v>8506</v>
      </c>
      <c r="L155" s="66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7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8845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6" t="s">
        <v>8506</v>
      </c>
      <c r="L156" s="66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7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8845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6" t="s">
        <v>8506</v>
      </c>
      <c r="L157" s="66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7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8845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6" t="s">
        <v>8506</v>
      </c>
      <c r="L158" s="66" t="s">
        <v>7868</v>
      </c>
      <c r="M158">
        <v>11</v>
      </c>
      <c r="N158" t="s">
        <v>8871</v>
      </c>
      <c r="O158" t="str">
        <f t="shared" si="14"/>
        <v>12051405761016</v>
      </c>
      <c r="P158" t="s">
        <v>8872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7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8850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6" t="s">
        <v>8506</v>
      </c>
      <c r="L159" s="66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7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8850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6" t="s">
        <v>8506</v>
      </c>
      <c r="L160" s="66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7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8846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6" t="s">
        <v>8506</v>
      </c>
      <c r="L161" s="66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7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8847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6" t="s">
        <v>8506</v>
      </c>
      <c r="L162" s="66" t="s">
        <v>7868</v>
      </c>
      <c r="M162">
        <v>28248</v>
      </c>
      <c r="N162" t="s">
        <v>8869</v>
      </c>
      <c r="O162" t="str">
        <f t="shared" si="14"/>
        <v>06141808121063</v>
      </c>
      <c r="P162" t="s">
        <v>8870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7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8868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6" t="s">
        <v>8506</v>
      </c>
      <c r="L163" s="66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7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8849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6" t="s">
        <v>8506</v>
      </c>
      <c r="L164" s="66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7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6" t="s">
        <v>8506</v>
      </c>
      <c r="L165" s="66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7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6" t="s">
        <v>8506</v>
      </c>
      <c r="L166" s="66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7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6" t="s">
        <v>8506</v>
      </c>
      <c r="L167" s="66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7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6" t="s">
        <v>8506</v>
      </c>
      <c r="L168" s="66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7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6" t="s">
        <v>8506</v>
      </c>
      <c r="L169" s="66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7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6" t="s">
        <v>8506</v>
      </c>
      <c r="L170" s="66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7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8867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6" t="s">
        <v>8506</v>
      </c>
      <c r="L171" s="66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7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6" t="s">
        <v>8506</v>
      </c>
      <c r="L172" s="66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7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6" t="s">
        <v>8506</v>
      </c>
      <c r="L173" s="66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7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6" t="s">
        <v>8506</v>
      </c>
      <c r="L174" s="66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7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8856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6" t="s">
        <v>8506</v>
      </c>
      <c r="L175" s="66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7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8834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6" t="s">
        <v>8506</v>
      </c>
      <c r="L176" s="66" t="s">
        <v>7868</v>
      </c>
      <c r="M176">
        <v>490</v>
      </c>
      <c r="N176" t="s">
        <v>8854</v>
      </c>
      <c r="O176" t="str">
        <f t="shared" si="14"/>
        <v>03021608841022</v>
      </c>
      <c r="P176" t="s">
        <v>8855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7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8834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6" t="s">
        <v>8506</v>
      </c>
      <c r="L177" s="66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7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8834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6" t="s">
        <v>8506</v>
      </c>
      <c r="L178" s="66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7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8853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6" t="s">
        <v>8506</v>
      </c>
      <c r="L179" s="66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7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8835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6" t="s">
        <v>8506</v>
      </c>
      <c r="L180" s="66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7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8835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6" t="s">
        <v>8506</v>
      </c>
      <c r="L181" s="66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7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8836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6" t="s">
        <v>8506</v>
      </c>
      <c r="L182" s="66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7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8836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6" t="s">
        <v>8506</v>
      </c>
      <c r="L183" s="66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7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8836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6" t="s">
        <v>8506</v>
      </c>
      <c r="L184" s="66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7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8836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6" t="s">
        <v>8506</v>
      </c>
      <c r="L185" s="66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7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8836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6" t="s">
        <v>8506</v>
      </c>
      <c r="L186" s="66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7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8836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6" t="s">
        <v>8506</v>
      </c>
      <c r="L187" s="66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7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8837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6" t="s">
        <v>8506</v>
      </c>
      <c r="L188" s="66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7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8837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6" t="s">
        <v>8506</v>
      </c>
      <c r="L189" s="66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7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8852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6" t="s">
        <v>8506</v>
      </c>
      <c r="L190" s="66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7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8852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6" t="s">
        <v>8506</v>
      </c>
      <c r="L191" s="66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7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8852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6" t="s">
        <v>8506</v>
      </c>
      <c r="L192" s="66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7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8838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6" t="s">
        <v>8506</v>
      </c>
      <c r="L193" s="66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7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8838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6" t="s">
        <v>8506</v>
      </c>
      <c r="L194" s="66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7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8841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6" t="s">
        <v>8506</v>
      </c>
      <c r="L195" s="66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7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8841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6" t="s">
        <v>8506</v>
      </c>
      <c r="L196" s="66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7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8841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6" t="s">
        <v>8506</v>
      </c>
      <c r="L197" s="66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7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8841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6" t="s">
        <v>8506</v>
      </c>
      <c r="L198" s="66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7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8841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6" t="s">
        <v>8506</v>
      </c>
      <c r="L199" s="66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7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8841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6" t="s">
        <v>8506</v>
      </c>
      <c r="L200" s="66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7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8841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6" t="s">
        <v>8506</v>
      </c>
      <c r="L201" s="66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7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8841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6" t="s">
        <v>8506</v>
      </c>
      <c r="L202" s="66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7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8842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6" t="s">
        <v>8506</v>
      </c>
      <c r="L203" s="66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7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8843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6" t="s">
        <v>8506</v>
      </c>
      <c r="L204" s="66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7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8843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6" t="s">
        <v>8506</v>
      </c>
      <c r="L205" s="66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7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8844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6" t="s">
        <v>8506</v>
      </c>
      <c r="L206" s="66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7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8851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6" t="s">
        <v>8506</v>
      </c>
      <c r="L207" s="66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7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8851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6" t="s">
        <v>8506</v>
      </c>
      <c r="L208" s="66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7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8851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6" t="s">
        <v>8506</v>
      </c>
      <c r="L209" s="66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7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8851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6" t="s">
        <v>8506</v>
      </c>
      <c r="L210" s="66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7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8850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6" t="s">
        <v>8506</v>
      </c>
      <c r="L211" s="66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7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8850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6" t="s">
        <v>8506</v>
      </c>
      <c r="L212" s="66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7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8850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6" t="s">
        <v>8506</v>
      </c>
      <c r="L213" s="66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7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8850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6" t="s">
        <v>8506</v>
      </c>
      <c r="L214" s="66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7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8846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6" t="s">
        <v>8506</v>
      </c>
      <c r="L215" s="66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7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8849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6" t="s">
        <v>8506</v>
      </c>
      <c r="L216" s="66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7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8849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6" t="s">
        <v>8506</v>
      </c>
      <c r="L217" s="66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7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6" t="s">
        <v>8506</v>
      </c>
      <c r="L218" s="66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7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6" t="s">
        <v>8506</v>
      </c>
      <c r="L219" s="66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7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6" t="s">
        <v>8506</v>
      </c>
      <c r="L220" s="66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7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6" t="s">
        <v>8506</v>
      </c>
      <c r="L221" s="66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7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6" t="s">
        <v>8506</v>
      </c>
      <c r="L222" s="66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7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8848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6" t="s">
        <v>8506</v>
      </c>
      <c r="L223" s="66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7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8848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6" t="s">
        <v>8506</v>
      </c>
      <c r="L224" s="66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7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6" t="s">
        <v>8506</v>
      </c>
      <c r="L225" s="66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7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6" t="s">
        <v>8506</v>
      </c>
      <c r="L226" s="66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7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6" t="s">
        <v>8506</v>
      </c>
      <c r="L227" s="66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7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6" t="s">
        <v>8506</v>
      </c>
      <c r="L228" s="66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7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6" t="s">
        <v>8506</v>
      </c>
      <c r="L229" s="66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7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6" t="s">
        <v>8506</v>
      </c>
      <c r="L230" s="66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7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6" t="s">
        <v>8506</v>
      </c>
      <c r="L231" s="66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7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6" t="s">
        <v>8506</v>
      </c>
      <c r="L232" s="66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7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6" t="s">
        <v>8506</v>
      </c>
      <c r="L233" s="66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7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6" t="s">
        <v>8506</v>
      </c>
      <c r="L234" s="66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7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6" t="s">
        <v>8506</v>
      </c>
      <c r="L235" s="66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7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6" t="s">
        <v>8506</v>
      </c>
      <c r="L236" s="66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7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6" t="s">
        <v>8506</v>
      </c>
      <c r="L237" s="66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7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6" t="s">
        <v>8506</v>
      </c>
      <c r="L238" s="66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7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6" t="s">
        <v>8506</v>
      </c>
      <c r="L239" s="66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7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6" t="s">
        <v>8506</v>
      </c>
      <c r="L240" s="66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7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6" t="s">
        <v>8506</v>
      </c>
      <c r="L241" s="66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7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6" t="s">
        <v>8506</v>
      </c>
      <c r="L242" s="66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7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6" t="s">
        <v>8506</v>
      </c>
      <c r="L243" s="66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7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6" t="s">
        <v>8506</v>
      </c>
      <c r="L244" s="66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7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6" t="s">
        <v>8506</v>
      </c>
      <c r="L245" s="66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7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6" t="s">
        <v>8506</v>
      </c>
      <c r="L246" s="66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7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6" t="s">
        <v>8506</v>
      </c>
      <c r="L247" s="66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7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6" t="s">
        <v>8506</v>
      </c>
      <c r="L248" s="66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7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6" t="s">
        <v>8506</v>
      </c>
      <c r="L249" s="66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7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6" t="s">
        <v>8506</v>
      </c>
      <c r="L250" s="66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7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6" t="s">
        <v>8506</v>
      </c>
      <c r="L251" s="66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7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6" t="s">
        <v>8506</v>
      </c>
      <c r="L252" s="66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7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6" t="s">
        <v>8506</v>
      </c>
      <c r="L253" s="66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7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6" t="s">
        <v>8506</v>
      </c>
      <c r="L254" s="66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7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6" t="s">
        <v>8506</v>
      </c>
      <c r="L255" s="66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7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6" t="s">
        <v>8506</v>
      </c>
      <c r="L256" s="66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7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6" t="s">
        <v>8506</v>
      </c>
      <c r="L257" s="66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7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6" t="s">
        <v>8506</v>
      </c>
      <c r="L258" s="66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7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6" t="s">
        <v>8506</v>
      </c>
      <c r="L259" s="66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7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6" t="s">
        <v>8506</v>
      </c>
      <c r="L260" s="66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7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6" t="s">
        <v>8506</v>
      </c>
      <c r="L261" s="66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7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6" t="s">
        <v>8506</v>
      </c>
      <c r="L262" s="66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7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6" t="s">
        <v>8506</v>
      </c>
      <c r="L263" s="66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7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6" t="s">
        <v>8506</v>
      </c>
      <c r="L264" s="66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7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6" t="s">
        <v>8506</v>
      </c>
      <c r="L265" s="66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7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6" t="s">
        <v>8506</v>
      </c>
      <c r="L266" s="66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7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6" t="s">
        <v>8506</v>
      </c>
      <c r="L267" s="66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7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6" t="s">
        <v>8506</v>
      </c>
      <c r="L268" s="66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7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6" t="s">
        <v>8506</v>
      </c>
      <c r="L269" s="66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7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6" t="s">
        <v>8506</v>
      </c>
      <c r="L270" s="66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7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6" t="s">
        <v>8506</v>
      </c>
      <c r="L271" s="66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7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6" t="s">
        <v>8506</v>
      </c>
      <c r="L272" s="66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7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6" t="s">
        <v>8506</v>
      </c>
      <c r="L273" s="66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7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6" t="s">
        <v>8506</v>
      </c>
      <c r="L274" s="66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7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6" t="s">
        <v>8506</v>
      </c>
      <c r="L275" s="66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7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6" t="s">
        <v>8506</v>
      </c>
      <c r="L276" s="66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7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6" t="s">
        <v>8506</v>
      </c>
      <c r="L277" s="66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7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6" t="s">
        <v>8506</v>
      </c>
      <c r="L278" s="66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7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6" t="s">
        <v>8506</v>
      </c>
      <c r="L279" s="66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7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6" t="s">
        <v>8506</v>
      </c>
      <c r="L280" s="66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7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6" t="s">
        <v>8506</v>
      </c>
      <c r="L281" s="66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7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6" t="s">
        <v>8506</v>
      </c>
      <c r="L282" s="66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7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6" t="s">
        <v>8506</v>
      </c>
      <c r="L283" s="66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7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6" t="s">
        <v>8506</v>
      </c>
      <c r="L284" s="66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7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6" t="s">
        <v>8506</v>
      </c>
      <c r="L285" s="66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7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6" t="s">
        <v>8506</v>
      </c>
      <c r="L286" s="66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7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6" t="s">
        <v>8506</v>
      </c>
      <c r="L287" s="66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7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6" t="s">
        <v>8506</v>
      </c>
      <c r="L288" s="66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7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6" t="s">
        <v>8506</v>
      </c>
      <c r="L289" s="66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7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6" t="s">
        <v>8506</v>
      </c>
      <c r="L290" s="66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7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6" t="s">
        <v>8506</v>
      </c>
      <c r="L291" s="66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7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6" t="s">
        <v>8506</v>
      </c>
      <c r="L292" s="66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7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6" t="s">
        <v>8506</v>
      </c>
      <c r="L293" s="66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7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6" t="s">
        <v>8506</v>
      </c>
      <c r="L294" s="66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7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6" t="s">
        <v>8506</v>
      </c>
      <c r="L295" s="66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7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6" t="s">
        <v>8506</v>
      </c>
      <c r="L296" s="66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7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6" t="s">
        <v>8506</v>
      </c>
      <c r="L297" s="66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7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6" t="s">
        <v>8506</v>
      </c>
      <c r="L298" s="66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7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6" t="s">
        <v>8506</v>
      </c>
      <c r="L299" s="66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7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6" t="s">
        <v>8506</v>
      </c>
      <c r="L300" s="66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7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6" t="s">
        <v>8506</v>
      </c>
      <c r="L301" s="66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7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6" t="s">
        <v>8506</v>
      </c>
      <c r="L302" s="66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7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6" t="s">
        <v>8506</v>
      </c>
      <c r="L303" s="66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7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6" t="s">
        <v>8506</v>
      </c>
      <c r="L304" s="66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7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6" t="s">
        <v>8506</v>
      </c>
      <c r="L305" s="66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7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6" t="s">
        <v>8506</v>
      </c>
      <c r="L306" s="66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7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6" t="s">
        <v>8506</v>
      </c>
      <c r="L307" s="66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7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6" t="s">
        <v>8506</v>
      </c>
      <c r="L308" s="66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7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6" t="s">
        <v>8506</v>
      </c>
      <c r="L309" s="66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7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6" t="s">
        <v>8506</v>
      </c>
      <c r="L310" s="66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7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6" t="s">
        <v>8506</v>
      </c>
      <c r="L311" s="66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7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6" t="s">
        <v>8506</v>
      </c>
      <c r="L312" s="66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7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6" t="s">
        <v>8506</v>
      </c>
      <c r="L313" s="66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7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6" t="s">
        <v>8506</v>
      </c>
      <c r="L314" s="66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7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6" t="s">
        <v>8506</v>
      </c>
      <c r="L315" s="66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7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6" t="s">
        <v>8506</v>
      </c>
      <c r="L316" s="66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7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6" t="s">
        <v>8506</v>
      </c>
      <c r="L317" s="66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7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6" t="s">
        <v>8506</v>
      </c>
      <c r="L318" s="66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7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6" t="s">
        <v>8506</v>
      </c>
      <c r="L319" s="66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7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6" t="s">
        <v>8506</v>
      </c>
      <c r="L320" s="66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7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6" t="s">
        <v>8506</v>
      </c>
      <c r="L321" s="66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7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6" t="s">
        <v>8506</v>
      </c>
      <c r="L322" s="66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7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6" t="s">
        <v>8506</v>
      </c>
      <c r="L323" s="66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7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6" t="s">
        <v>8506</v>
      </c>
      <c r="L324" s="66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7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6" t="s">
        <v>8506</v>
      </c>
      <c r="L325" s="66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7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6" t="s">
        <v>8506</v>
      </c>
      <c r="L326" s="66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7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6" t="s">
        <v>8506</v>
      </c>
      <c r="L327" s="66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7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6" t="s">
        <v>8506</v>
      </c>
      <c r="L328" s="66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7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6" t="s">
        <v>8506</v>
      </c>
      <c r="L329" s="66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7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6" t="s">
        <v>8506</v>
      </c>
      <c r="L330" s="66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7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6" t="s">
        <v>8506</v>
      </c>
      <c r="L331" s="66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7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6" t="s">
        <v>8506</v>
      </c>
      <c r="L332" s="66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7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6" t="s">
        <v>8506</v>
      </c>
      <c r="L333" s="66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7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6" t="s">
        <v>8506</v>
      </c>
      <c r="L334" s="66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7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6" t="s">
        <v>8506</v>
      </c>
      <c r="L335" s="66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7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6" t="s">
        <v>8506</v>
      </c>
      <c r="L336" s="66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7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6" t="s">
        <v>8506</v>
      </c>
      <c r="L337" s="66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7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6" t="s">
        <v>8506</v>
      </c>
      <c r="L338" s="66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7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6" t="s">
        <v>8506</v>
      </c>
      <c r="L339" s="66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7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6" t="s">
        <v>8506</v>
      </c>
      <c r="L340" s="66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7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6" t="s">
        <v>8506</v>
      </c>
      <c r="L341" s="66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7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6" t="s">
        <v>8506</v>
      </c>
      <c r="L342" s="66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7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6" t="s">
        <v>8506</v>
      </c>
      <c r="L343" s="66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7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6" t="s">
        <v>8506</v>
      </c>
      <c r="L344" s="66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7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6" t="s">
        <v>8506</v>
      </c>
      <c r="L345" s="66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7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6" t="s">
        <v>8506</v>
      </c>
      <c r="L346" s="66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7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6" t="s">
        <v>8506</v>
      </c>
      <c r="L347" s="66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7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6" t="s">
        <v>8506</v>
      </c>
      <c r="L348" s="66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7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6" t="s">
        <v>8506</v>
      </c>
      <c r="L349" s="66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7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6" t="s">
        <v>8506</v>
      </c>
      <c r="L350" s="66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7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6" t="s">
        <v>8506</v>
      </c>
      <c r="L351" s="66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7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6" t="s">
        <v>8506</v>
      </c>
      <c r="L352" s="66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7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6" t="s">
        <v>8506</v>
      </c>
      <c r="L353" s="66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7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6" t="s">
        <v>8506</v>
      </c>
      <c r="L354" s="66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7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6" t="s">
        <v>8506</v>
      </c>
      <c r="L355" s="66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7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6" t="s">
        <v>8506</v>
      </c>
      <c r="L356" s="66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7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6" t="s">
        <v>8506</v>
      </c>
      <c r="L357" s="66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7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6" t="s">
        <v>8506</v>
      </c>
      <c r="L358" s="66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7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6" t="s">
        <v>8506</v>
      </c>
      <c r="L359" s="66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7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6" t="s">
        <v>8506</v>
      </c>
      <c r="L360" s="66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7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6" t="s">
        <v>8506</v>
      </c>
      <c r="L361" s="66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7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6" t="s">
        <v>8506</v>
      </c>
      <c r="L362" s="66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7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6" t="s">
        <v>8506</v>
      </c>
      <c r="L363" s="66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7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6" t="s">
        <v>8506</v>
      </c>
      <c r="L364" s="66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7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6" t="s">
        <v>8506</v>
      </c>
      <c r="L365" s="66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7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6" t="s">
        <v>8506</v>
      </c>
      <c r="L366" s="66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7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6" t="s">
        <v>8506</v>
      </c>
      <c r="L367" s="66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7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6" t="s">
        <v>8506</v>
      </c>
      <c r="L368" s="66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7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6" t="s">
        <v>8506</v>
      </c>
      <c r="L369" s="66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7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6" t="s">
        <v>8506</v>
      </c>
      <c r="L370" s="66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7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6" t="s">
        <v>8506</v>
      </c>
      <c r="L371" s="66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7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6" t="s">
        <v>8506</v>
      </c>
      <c r="L372" s="66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7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6" t="s">
        <v>8506</v>
      </c>
      <c r="L373" s="66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7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6" t="s">
        <v>8506</v>
      </c>
      <c r="L374" s="66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7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6" t="s">
        <v>8506</v>
      </c>
      <c r="L375" s="66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7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6" t="s">
        <v>8506</v>
      </c>
      <c r="L376" s="66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7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6" t="s">
        <v>8506</v>
      </c>
      <c r="L377" s="66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7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6" t="s">
        <v>8506</v>
      </c>
      <c r="L378" s="66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7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6" t="s">
        <v>8506</v>
      </c>
      <c r="L379" s="66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7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6" t="s">
        <v>8506</v>
      </c>
      <c r="L380" s="66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7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6" t="s">
        <v>8506</v>
      </c>
      <c r="L381" s="66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7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6" t="s">
        <v>8506</v>
      </c>
      <c r="L382" s="66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7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6" t="s">
        <v>8506</v>
      </c>
      <c r="L383" s="66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7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6" t="s">
        <v>8506</v>
      </c>
      <c r="L384" s="66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7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6" t="s">
        <v>8506</v>
      </c>
      <c r="L385" s="66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7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6" t="s">
        <v>8506</v>
      </c>
      <c r="L386" s="66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7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6" t="s">
        <v>8506</v>
      </c>
      <c r="L387" s="66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7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6" t="s">
        <v>8506</v>
      </c>
      <c r="L388" s="66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7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6" t="s">
        <v>8506</v>
      </c>
      <c r="L389" s="66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7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6" t="s">
        <v>8506</v>
      </c>
      <c r="L390" s="66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7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6" t="s">
        <v>8506</v>
      </c>
      <c r="L391" s="66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7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6" t="s">
        <v>8506</v>
      </c>
      <c r="L392" s="66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7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6" t="s">
        <v>8506</v>
      </c>
      <c r="L393" s="66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7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6" t="s">
        <v>8506</v>
      </c>
      <c r="L394" s="66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7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6" t="s">
        <v>8506</v>
      </c>
      <c r="L395" s="66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7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6" t="s">
        <v>8506</v>
      </c>
      <c r="L396" s="66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7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6" t="s">
        <v>8506</v>
      </c>
      <c r="L397" s="66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7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6" t="s">
        <v>8506</v>
      </c>
      <c r="L398" s="66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7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6" t="s">
        <v>8506</v>
      </c>
      <c r="L399" s="66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7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6" t="s">
        <v>8506</v>
      </c>
      <c r="L400" s="66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7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6" t="s">
        <v>8506</v>
      </c>
      <c r="L401" s="66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7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6" t="s">
        <v>8506</v>
      </c>
      <c r="L402" s="66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7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6" t="s">
        <v>8506</v>
      </c>
      <c r="L403" s="66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7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6" t="s">
        <v>8506</v>
      </c>
      <c r="L404" s="66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7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6" t="s">
        <v>8506</v>
      </c>
      <c r="L405" s="66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7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6" t="s">
        <v>8506</v>
      </c>
      <c r="L406" s="66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7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6" t="s">
        <v>8506</v>
      </c>
      <c r="L407" s="66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7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6" t="s">
        <v>8506</v>
      </c>
      <c r="L408" s="66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7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6" t="s">
        <v>8506</v>
      </c>
      <c r="L409" s="66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7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6" t="s">
        <v>8506</v>
      </c>
      <c r="L410" s="66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7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6" t="s">
        <v>8506</v>
      </c>
      <c r="L411" s="66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7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6" t="s">
        <v>8506</v>
      </c>
      <c r="L412" s="66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7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6" t="s">
        <v>8506</v>
      </c>
      <c r="L413" s="66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7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6" t="s">
        <v>8506</v>
      </c>
      <c r="L414" s="66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7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6" t="s">
        <v>8506</v>
      </c>
      <c r="L415" s="66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7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6" t="s">
        <v>8506</v>
      </c>
      <c r="L416" s="66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7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6" t="s">
        <v>8506</v>
      </c>
      <c r="L417" s="66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7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6" t="s">
        <v>8506</v>
      </c>
      <c r="L418" s="66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7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6" t="s">
        <v>8506</v>
      </c>
      <c r="L419" s="66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7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6" t="s">
        <v>8506</v>
      </c>
      <c r="L420" s="66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7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6" t="s">
        <v>8506</v>
      </c>
      <c r="L421" s="66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7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6" t="s">
        <v>8506</v>
      </c>
      <c r="L422" s="66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7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6" t="s">
        <v>8506</v>
      </c>
      <c r="L423" s="66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7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6" t="s">
        <v>8506</v>
      </c>
      <c r="L424" s="66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7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6" t="s">
        <v>8506</v>
      </c>
      <c r="L425" s="66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7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6" t="s">
        <v>8506</v>
      </c>
      <c r="L426" s="66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7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6" t="s">
        <v>8506</v>
      </c>
      <c r="L427" s="66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7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6" t="s">
        <v>8506</v>
      </c>
      <c r="L428" s="66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7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6" t="s">
        <v>8506</v>
      </c>
      <c r="L429" s="66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7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6" t="s">
        <v>8506</v>
      </c>
      <c r="L430" s="66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7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6" t="s">
        <v>8506</v>
      </c>
      <c r="L431" s="66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7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6" t="s">
        <v>8506</v>
      </c>
      <c r="L432" s="66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7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6" t="s">
        <v>8506</v>
      </c>
      <c r="L433" s="66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7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6" t="s">
        <v>8506</v>
      </c>
      <c r="L434" s="66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7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6" t="s">
        <v>8506</v>
      </c>
      <c r="L435" s="66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7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6" t="s">
        <v>8506</v>
      </c>
      <c r="L436" s="66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7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6" t="s">
        <v>8506</v>
      </c>
      <c r="L437" s="66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7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6" t="s">
        <v>8506</v>
      </c>
      <c r="L438" s="66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7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6" t="s">
        <v>8506</v>
      </c>
      <c r="L439" s="66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7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6" t="s">
        <v>8506</v>
      </c>
      <c r="L440" s="66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7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6" t="s">
        <v>8506</v>
      </c>
      <c r="L441" s="66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7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6" t="s">
        <v>8506</v>
      </c>
      <c r="L442" s="66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7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6" t="s">
        <v>8506</v>
      </c>
      <c r="L443" s="66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7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6" t="s">
        <v>8506</v>
      </c>
      <c r="L444" s="66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7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6" t="s">
        <v>8506</v>
      </c>
      <c r="L445" s="66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7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6" t="s">
        <v>8506</v>
      </c>
      <c r="L446" s="66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7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6" t="s">
        <v>8506</v>
      </c>
      <c r="L447" s="66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7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6" t="s">
        <v>8506</v>
      </c>
      <c r="L448" s="66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7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6" t="s">
        <v>8506</v>
      </c>
      <c r="L449" s="66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7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6" t="s">
        <v>8506</v>
      </c>
      <c r="L450" s="66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7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6" t="s">
        <v>8506</v>
      </c>
      <c r="L451" s="66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7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6" t="s">
        <v>8506</v>
      </c>
      <c r="L452" s="66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7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6" t="s">
        <v>8506</v>
      </c>
      <c r="L453" s="66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7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6" t="s">
        <v>8506</v>
      </c>
      <c r="L454" s="66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7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6" t="s">
        <v>8506</v>
      </c>
      <c r="L455" s="66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7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6" t="s">
        <v>8506</v>
      </c>
      <c r="L456" s="66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7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6" t="s">
        <v>8506</v>
      </c>
      <c r="L457" s="66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7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6" t="s">
        <v>8506</v>
      </c>
      <c r="L458" s="66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7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6" t="s">
        <v>8506</v>
      </c>
      <c r="L459" s="66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7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6" t="s">
        <v>8506</v>
      </c>
      <c r="L460" s="66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7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6" t="s">
        <v>8506</v>
      </c>
      <c r="L461" s="66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7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6" t="s">
        <v>8506</v>
      </c>
      <c r="L462" s="66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7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6" t="s">
        <v>8506</v>
      </c>
      <c r="L463" s="66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7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6" t="s">
        <v>8506</v>
      </c>
      <c r="L464" s="66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7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6" t="s">
        <v>8506</v>
      </c>
      <c r="L465" s="66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7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6" t="s">
        <v>8506</v>
      </c>
      <c r="L466" s="66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7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6" t="s">
        <v>8506</v>
      </c>
      <c r="L467" s="66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7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6" t="s">
        <v>8506</v>
      </c>
      <c r="L468" s="66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7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6" t="s">
        <v>8506</v>
      </c>
      <c r="L469" s="66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7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6" t="s">
        <v>8506</v>
      </c>
      <c r="L470" s="66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7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6" t="s">
        <v>8506</v>
      </c>
      <c r="L471" s="66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7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6" t="s">
        <v>8506</v>
      </c>
      <c r="L472" s="66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7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6" t="s">
        <v>8506</v>
      </c>
      <c r="L473" s="66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7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6" t="s">
        <v>8506</v>
      </c>
      <c r="L474" s="66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7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6" t="s">
        <v>8506</v>
      </c>
      <c r="L475" s="66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7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6" t="s">
        <v>8506</v>
      </c>
      <c r="L476" s="66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7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6" t="s">
        <v>8506</v>
      </c>
      <c r="L477" s="66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7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6" t="s">
        <v>8506</v>
      </c>
      <c r="L478" s="66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7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6" t="s">
        <v>8506</v>
      </c>
      <c r="L479" s="66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7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6" t="s">
        <v>8506</v>
      </c>
      <c r="L480" s="66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7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6" t="s">
        <v>8506</v>
      </c>
      <c r="L481" s="66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7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6" t="s">
        <v>8506</v>
      </c>
      <c r="L482" s="66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7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6" t="s">
        <v>8506</v>
      </c>
      <c r="L483" s="66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7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6" t="s">
        <v>8506</v>
      </c>
      <c r="L484" s="66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7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6" t="s">
        <v>8506</v>
      </c>
      <c r="L485" s="66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7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6" t="s">
        <v>8506</v>
      </c>
      <c r="L486" s="66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7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6" t="s">
        <v>8506</v>
      </c>
      <c r="L487" s="66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7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6" t="s">
        <v>8506</v>
      </c>
      <c r="L488" s="66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7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6" t="s">
        <v>8506</v>
      </c>
      <c r="L489" s="66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7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6" t="s">
        <v>8506</v>
      </c>
      <c r="L490" s="66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7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6" t="s">
        <v>8506</v>
      </c>
      <c r="L491" s="66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7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6" t="s">
        <v>8506</v>
      </c>
      <c r="L492" s="66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7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6" t="s">
        <v>8506</v>
      </c>
      <c r="L493" s="66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7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6" t="s">
        <v>8506</v>
      </c>
      <c r="L494" s="66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7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6" t="s">
        <v>8506</v>
      </c>
      <c r="L495" s="66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7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6" t="s">
        <v>8506</v>
      </c>
      <c r="L496" s="66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7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6" t="s">
        <v>8506</v>
      </c>
      <c r="L497" s="66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7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6" t="s">
        <v>8506</v>
      </c>
      <c r="L498" s="66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7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6" t="s">
        <v>8506</v>
      </c>
      <c r="L499" s="66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7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6" t="s">
        <v>8506</v>
      </c>
      <c r="L500" s="66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7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6" t="s">
        <v>8506</v>
      </c>
      <c r="L501" s="66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7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6" t="s">
        <v>8506</v>
      </c>
      <c r="L502" s="66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7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6" t="s">
        <v>8506</v>
      </c>
      <c r="L503" s="66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7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6" t="s">
        <v>8506</v>
      </c>
      <c r="L504" s="66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7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6" t="s">
        <v>8506</v>
      </c>
      <c r="L505" s="66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7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6" t="s">
        <v>8506</v>
      </c>
      <c r="L506" s="66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7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6" t="s">
        <v>8506</v>
      </c>
      <c r="L507" s="66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7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6" t="s">
        <v>8506</v>
      </c>
      <c r="L508" s="66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7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6" t="s">
        <v>8506</v>
      </c>
      <c r="L509" s="66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7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6" t="s">
        <v>8506</v>
      </c>
      <c r="L510" s="66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7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6" t="s">
        <v>8506</v>
      </c>
      <c r="L511" s="66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7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6" t="s">
        <v>8506</v>
      </c>
      <c r="L512" s="66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7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6" t="s">
        <v>8506</v>
      </c>
      <c r="L513" s="66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7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6" t="s">
        <v>8506</v>
      </c>
      <c r="L514" s="66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7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6" t="s">
        <v>8506</v>
      </c>
      <c r="L515" s="66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7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6" t="s">
        <v>8506</v>
      </c>
      <c r="L516" s="66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7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6" t="s">
        <v>8506</v>
      </c>
      <c r="L517" s="66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7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6" t="s">
        <v>8506</v>
      </c>
      <c r="L518" s="66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7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6" t="s">
        <v>8506</v>
      </c>
      <c r="L519" s="66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7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6" t="s">
        <v>8506</v>
      </c>
      <c r="L520" s="66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7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6" t="s">
        <v>8506</v>
      </c>
      <c r="L521" s="66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7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6" t="s">
        <v>8506</v>
      </c>
      <c r="L522" s="66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7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6" t="s">
        <v>8506</v>
      </c>
      <c r="L523" s="66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7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6" t="s">
        <v>8506</v>
      </c>
      <c r="L524" s="66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7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6" t="s">
        <v>8506</v>
      </c>
      <c r="L525" s="66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7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6" t="s">
        <v>8506</v>
      </c>
      <c r="L526" s="66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7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6" t="s">
        <v>8506</v>
      </c>
      <c r="L527" s="66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7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6" t="s">
        <v>8506</v>
      </c>
      <c r="L528" s="66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7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6" t="s">
        <v>8506</v>
      </c>
      <c r="L529" s="66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7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6" t="s">
        <v>8506</v>
      </c>
      <c r="L530" s="66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7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6" t="s">
        <v>8506</v>
      </c>
      <c r="L531" s="66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7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6" t="s">
        <v>8506</v>
      </c>
      <c r="L532" s="66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7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6" t="s">
        <v>8506</v>
      </c>
      <c r="L533" s="66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7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6" t="s">
        <v>8506</v>
      </c>
      <c r="L534" s="66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7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6" t="s">
        <v>8506</v>
      </c>
      <c r="L535" s="66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7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6" t="s">
        <v>8506</v>
      </c>
      <c r="L536" s="66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7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6" t="s">
        <v>8506</v>
      </c>
      <c r="L537" s="66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7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6" t="s">
        <v>8506</v>
      </c>
      <c r="L538" s="66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7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6" t="s">
        <v>8506</v>
      </c>
      <c r="L539" s="66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7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6" t="s">
        <v>8506</v>
      </c>
      <c r="L540" s="66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7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6" t="s">
        <v>8506</v>
      </c>
      <c r="L541" s="66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7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6" t="s">
        <v>8506</v>
      </c>
      <c r="L542" s="66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7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6" t="s">
        <v>8506</v>
      </c>
      <c r="L543" s="66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7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6" t="s">
        <v>8506</v>
      </c>
      <c r="L544" s="66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7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6" t="s">
        <v>8506</v>
      </c>
      <c r="L545" s="66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7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6" t="s">
        <v>8506</v>
      </c>
      <c r="L546" s="66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7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6" t="s">
        <v>8506</v>
      </c>
      <c r="L547" s="66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7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6" t="s">
        <v>8506</v>
      </c>
      <c r="L548" s="66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7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6" t="s">
        <v>8506</v>
      </c>
      <c r="L549" s="66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7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6" t="s">
        <v>8506</v>
      </c>
      <c r="L550" s="66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7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6" t="s">
        <v>8506</v>
      </c>
      <c r="L551" s="66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7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6" t="s">
        <v>8506</v>
      </c>
      <c r="L552" s="66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7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6" t="s">
        <v>8506</v>
      </c>
      <c r="L553" s="66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7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6" t="s">
        <v>8506</v>
      </c>
      <c r="L554" s="66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7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6" t="s">
        <v>8506</v>
      </c>
      <c r="L555" s="66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7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6" t="s">
        <v>8506</v>
      </c>
      <c r="L556" s="66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7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6" t="s">
        <v>8506</v>
      </c>
      <c r="L557" s="66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7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6" t="s">
        <v>8506</v>
      </c>
      <c r="L558" s="66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7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6" t="s">
        <v>8506</v>
      </c>
      <c r="L559" s="66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7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6" t="s">
        <v>8506</v>
      </c>
      <c r="L560" s="66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7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6" t="s">
        <v>8506</v>
      </c>
      <c r="L561" s="66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7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6" t="s">
        <v>8506</v>
      </c>
      <c r="L562" s="66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7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6" t="s">
        <v>8506</v>
      </c>
      <c r="L563" s="66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7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6" t="s">
        <v>8506</v>
      </c>
      <c r="L564" s="66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7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6" t="s">
        <v>8506</v>
      </c>
      <c r="L565" s="66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7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6" t="s">
        <v>8506</v>
      </c>
      <c r="L566" s="66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7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6" t="s">
        <v>8506</v>
      </c>
      <c r="L567" s="66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7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6" t="s">
        <v>8506</v>
      </c>
      <c r="L568" s="66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7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6" t="s">
        <v>8506</v>
      </c>
      <c r="L569" s="66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7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6" t="s">
        <v>8506</v>
      </c>
      <c r="L570" s="66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7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6" t="s">
        <v>8506</v>
      </c>
      <c r="L571" s="66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7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6" t="s">
        <v>8506</v>
      </c>
      <c r="L572" s="66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7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6" t="s">
        <v>8506</v>
      </c>
      <c r="L573" s="66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7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6" t="s">
        <v>8506</v>
      </c>
      <c r="L574" s="66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7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6" t="s">
        <v>8506</v>
      </c>
      <c r="L575" s="66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7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6" t="s">
        <v>8506</v>
      </c>
      <c r="L576" s="66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7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6" t="s">
        <v>8506</v>
      </c>
      <c r="L577" s="66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7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6" t="s">
        <v>8506</v>
      </c>
      <c r="L578" s="66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7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6" t="s">
        <v>8506</v>
      </c>
      <c r="L579" s="66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7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6" t="s">
        <v>8506</v>
      </c>
      <c r="L580" s="66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7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6" t="s">
        <v>8506</v>
      </c>
      <c r="L581" s="66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7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6" t="s">
        <v>8506</v>
      </c>
      <c r="L582" s="66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7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6" t="s">
        <v>8506</v>
      </c>
      <c r="L583" s="66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7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6" t="s">
        <v>8506</v>
      </c>
      <c r="L584" s="66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7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6" t="s">
        <v>8506</v>
      </c>
      <c r="L585" s="66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7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6" t="s">
        <v>8506</v>
      </c>
      <c r="L586" s="66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7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6" t="s">
        <v>8506</v>
      </c>
      <c r="L587" s="66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7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6" t="s">
        <v>8506</v>
      </c>
      <c r="L588" s="66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7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6" t="s">
        <v>8506</v>
      </c>
      <c r="L589" s="66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7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6" t="s">
        <v>8506</v>
      </c>
      <c r="L590" s="66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7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6" t="s">
        <v>8506</v>
      </c>
      <c r="L591" s="66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7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6" t="s">
        <v>8506</v>
      </c>
      <c r="L592" s="66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7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6" t="s">
        <v>8506</v>
      </c>
      <c r="L593" s="66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7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6" t="s">
        <v>8506</v>
      </c>
      <c r="L594" s="66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7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6" t="s">
        <v>8506</v>
      </c>
      <c r="L595" s="66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7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6" t="s">
        <v>8506</v>
      </c>
      <c r="L596" s="66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7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6" t="s">
        <v>8506</v>
      </c>
      <c r="L597" s="66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7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6" t="s">
        <v>8506</v>
      </c>
      <c r="L598" s="66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7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6" t="s">
        <v>8506</v>
      </c>
      <c r="L599" s="66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7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6" t="s">
        <v>8506</v>
      </c>
      <c r="L600" s="66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7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6" t="s">
        <v>8506</v>
      </c>
      <c r="L601" s="66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7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6" t="s">
        <v>8506</v>
      </c>
      <c r="L602" s="66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7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6" t="s">
        <v>8506</v>
      </c>
      <c r="L603" s="66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7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6" t="s">
        <v>8506</v>
      </c>
      <c r="L604" s="66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7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6" t="s">
        <v>8506</v>
      </c>
      <c r="L605" s="66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7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6" t="s">
        <v>8506</v>
      </c>
      <c r="L606" s="66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7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6" t="s">
        <v>8506</v>
      </c>
      <c r="L607" s="66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7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6" t="s">
        <v>8506</v>
      </c>
      <c r="L608" s="66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7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6" t="s">
        <v>8506</v>
      </c>
      <c r="L609" s="66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7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6" t="s">
        <v>8506</v>
      </c>
      <c r="L610" s="66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7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6" t="s">
        <v>8506</v>
      </c>
      <c r="L611" s="66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7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6" t="s">
        <v>8506</v>
      </c>
      <c r="L612" s="66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7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6" t="s">
        <v>8506</v>
      </c>
      <c r="L613" s="66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7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6" t="s">
        <v>8506</v>
      </c>
      <c r="L614" s="66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7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6" t="s">
        <v>8506</v>
      </c>
      <c r="L615" s="66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7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6" t="s">
        <v>8506</v>
      </c>
      <c r="L616" s="66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7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6" t="s">
        <v>8506</v>
      </c>
      <c r="L617" s="66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7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6" t="s">
        <v>8506</v>
      </c>
      <c r="L618" s="66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7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6" t="s">
        <v>8506</v>
      </c>
      <c r="L619" s="66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7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6" t="s">
        <v>8506</v>
      </c>
      <c r="L620" s="66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7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6" t="s">
        <v>8506</v>
      </c>
      <c r="L621" s="66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7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6" t="s">
        <v>8506</v>
      </c>
      <c r="L622" s="66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7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6" t="s">
        <v>8506</v>
      </c>
      <c r="L623" s="66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7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6" t="s">
        <v>8506</v>
      </c>
      <c r="L624" s="66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7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6" t="s">
        <v>8506</v>
      </c>
      <c r="L625" s="66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7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6" t="s">
        <v>8506</v>
      </c>
      <c r="L626" s="66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7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6" t="s">
        <v>8506</v>
      </c>
      <c r="L627" s="66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7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6" t="s">
        <v>8506</v>
      </c>
      <c r="L628" s="66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7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6" t="s">
        <v>8506</v>
      </c>
      <c r="L629" s="66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7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6" t="s">
        <v>8506</v>
      </c>
      <c r="L630" s="66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7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6" t="s">
        <v>8506</v>
      </c>
      <c r="L631" s="66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7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6" t="s">
        <v>8506</v>
      </c>
      <c r="L632" s="66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7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6" t="s">
        <v>8506</v>
      </c>
      <c r="L633" s="66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7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6" t="s">
        <v>8506</v>
      </c>
      <c r="L634" s="66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7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6" t="s">
        <v>8506</v>
      </c>
      <c r="L635" s="66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7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6" t="s">
        <v>8506</v>
      </c>
      <c r="L636" s="66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7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6" t="s">
        <v>8506</v>
      </c>
      <c r="L637" s="66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7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6" t="s">
        <v>8506</v>
      </c>
      <c r="L638" s="66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7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6" t="s">
        <v>8506</v>
      </c>
      <c r="L639" s="66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7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6" t="s">
        <v>8506</v>
      </c>
      <c r="L640" s="66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7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6" t="s">
        <v>8506</v>
      </c>
      <c r="L641" s="66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7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6" t="s">
        <v>8506</v>
      </c>
      <c r="L642" s="66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7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6" t="s">
        <v>8506</v>
      </c>
      <c r="L643" s="66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7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6" t="s">
        <v>8506</v>
      </c>
      <c r="L644" s="66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7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6" t="s">
        <v>8506</v>
      </c>
      <c r="L645" s="66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7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6" t="s">
        <v>8506</v>
      </c>
      <c r="L646" s="66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7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6" t="s">
        <v>8506</v>
      </c>
      <c r="L647" s="66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7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6" t="s">
        <v>8506</v>
      </c>
      <c r="L648" s="66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7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6" t="s">
        <v>8506</v>
      </c>
      <c r="L649" s="66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7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6" t="s">
        <v>8506</v>
      </c>
      <c r="L650" s="66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7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6" t="s">
        <v>8506</v>
      </c>
      <c r="L651" s="66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7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6" t="s">
        <v>8506</v>
      </c>
      <c r="L652" s="66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7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6" t="s">
        <v>8506</v>
      </c>
      <c r="L653" s="66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7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6" t="s">
        <v>8506</v>
      </c>
      <c r="L654" s="66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7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6" t="s">
        <v>8506</v>
      </c>
      <c r="L655" s="66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7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6" t="s">
        <v>8506</v>
      </c>
      <c r="L656" s="66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7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6" t="s">
        <v>8506</v>
      </c>
      <c r="L657" s="66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7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6" t="s">
        <v>8506</v>
      </c>
      <c r="L658" s="66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7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6" t="s">
        <v>8506</v>
      </c>
      <c r="L659" s="66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7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6" t="s">
        <v>8506</v>
      </c>
      <c r="L660" s="66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7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6" t="s">
        <v>8506</v>
      </c>
      <c r="L661" s="66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7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6" t="s">
        <v>8506</v>
      </c>
      <c r="L662" s="66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7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6" t="s">
        <v>8506</v>
      </c>
      <c r="L663" s="66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7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6" t="s">
        <v>8506</v>
      </c>
      <c r="L664" s="66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7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6" t="s">
        <v>8506</v>
      </c>
      <c r="L665" s="66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7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6" t="s">
        <v>8506</v>
      </c>
      <c r="L666" s="66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7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6" t="s">
        <v>8506</v>
      </c>
      <c r="L667" s="66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7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6" t="s">
        <v>8506</v>
      </c>
      <c r="L668" s="66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7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6" t="s">
        <v>8506</v>
      </c>
      <c r="L669" s="66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7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2" priority="1"/>
    <cfRule type="duplicateValues" dxfId="11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056"/>
  <sheetViews>
    <sheetView zoomScaleNormal="100" workbookViewId="0">
      <selection activeCell="C27" sqref="C27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8"/>
      <c r="D1" s="118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U3" s="2"/>
    </row>
    <row r="4" spans="1:21" x14ac:dyDescent="0.25">
      <c r="U4" s="2"/>
    </row>
    <row r="5" spans="1:21" x14ac:dyDescent="0.25">
      <c r="U5" s="2"/>
    </row>
    <row r="6" spans="1:21" x14ac:dyDescent="0.25">
      <c r="U6" s="2"/>
    </row>
    <row r="7" spans="1:21" x14ac:dyDescent="0.25">
      <c r="U7" s="2"/>
    </row>
    <row r="8" spans="1:21" x14ac:dyDescent="0.25">
      <c r="U8" s="2"/>
    </row>
    <row r="9" spans="1:21" x14ac:dyDescent="0.25">
      <c r="U9" s="2"/>
    </row>
    <row r="10" spans="1:21" x14ac:dyDescent="0.25">
      <c r="U10" s="2"/>
    </row>
    <row r="11" spans="1:21" x14ac:dyDescent="0.25">
      <c r="A11" s="13"/>
      <c r="U11" s="2"/>
    </row>
    <row r="12" spans="1:21" x14ac:dyDescent="0.25">
      <c r="A12" s="13"/>
      <c r="U12" s="2"/>
    </row>
    <row r="13" spans="1:21" x14ac:dyDescent="0.25">
      <c r="A13" s="13" t="s">
        <v>8326</v>
      </c>
      <c r="B13" s="13">
        <v>45186</v>
      </c>
      <c r="C13">
        <v>4</v>
      </c>
      <c r="D13">
        <v>3</v>
      </c>
      <c r="E13" t="s">
        <v>9236</v>
      </c>
      <c r="F13" s="21" t="s">
        <v>1354</v>
      </c>
      <c r="G13" t="s">
        <v>9237</v>
      </c>
      <c r="H13" s="2">
        <v>4.12</v>
      </c>
      <c r="I13" s="2">
        <v>0</v>
      </c>
      <c r="J13" s="2">
        <v>0</v>
      </c>
      <c r="K13" s="2">
        <v>55.65</v>
      </c>
      <c r="L13" s="2">
        <v>0</v>
      </c>
      <c r="M13" s="2">
        <v>0</v>
      </c>
      <c r="N13" s="2">
        <v>0</v>
      </c>
      <c r="O13" s="2">
        <v>7.23</v>
      </c>
      <c r="P13" s="2">
        <v>67</v>
      </c>
      <c r="R13">
        <v>3</v>
      </c>
      <c r="U13" s="2"/>
    </row>
    <row r="14" spans="1:21" x14ac:dyDescent="0.25">
      <c r="A14" s="13" t="s">
        <v>8326</v>
      </c>
      <c r="B14" s="13">
        <v>45190</v>
      </c>
      <c r="C14">
        <v>4</v>
      </c>
      <c r="D14">
        <v>3</v>
      </c>
      <c r="E14" t="s">
        <v>9238</v>
      </c>
      <c r="F14" s="21" t="s">
        <v>1340</v>
      </c>
      <c r="G14" t="s">
        <v>9239</v>
      </c>
      <c r="H14" s="2">
        <v>0</v>
      </c>
      <c r="I14" s="2">
        <v>0</v>
      </c>
      <c r="J14" s="2">
        <v>0</v>
      </c>
      <c r="K14" s="2">
        <v>11.73</v>
      </c>
      <c r="L14" s="2">
        <v>0</v>
      </c>
      <c r="M14" s="2">
        <v>0</v>
      </c>
      <c r="N14" s="2">
        <v>0</v>
      </c>
      <c r="O14" s="2">
        <v>1.52</v>
      </c>
      <c r="P14" s="2">
        <v>13.25</v>
      </c>
      <c r="R14">
        <v>3</v>
      </c>
      <c r="U14" s="2"/>
    </row>
    <row r="15" spans="1:21" x14ac:dyDescent="0.25">
      <c r="A15" s="13" t="s">
        <v>8326</v>
      </c>
      <c r="B15" s="13">
        <v>45192</v>
      </c>
      <c r="C15">
        <v>4</v>
      </c>
      <c r="D15">
        <v>3</v>
      </c>
      <c r="E15" t="s">
        <v>9240</v>
      </c>
      <c r="F15" s="21" t="s">
        <v>1317</v>
      </c>
      <c r="G15" t="s">
        <v>9241</v>
      </c>
      <c r="H15" s="2">
        <v>0</v>
      </c>
      <c r="I15" s="2">
        <v>0</v>
      </c>
      <c r="J15" s="2">
        <v>0</v>
      </c>
      <c r="K15" s="2">
        <v>32.74</v>
      </c>
      <c r="L15" s="2">
        <v>0</v>
      </c>
      <c r="M15" s="2">
        <v>0</v>
      </c>
      <c r="N15" s="2">
        <v>0</v>
      </c>
      <c r="O15" s="2">
        <v>4.26</v>
      </c>
      <c r="P15" s="2">
        <v>37</v>
      </c>
      <c r="R15">
        <v>3</v>
      </c>
      <c r="U15" s="2"/>
    </row>
    <row r="16" spans="1:21" x14ac:dyDescent="0.25">
      <c r="A16" s="13" t="s">
        <v>8326</v>
      </c>
      <c r="B16" s="13">
        <v>45190</v>
      </c>
      <c r="C16">
        <v>4</v>
      </c>
      <c r="D16">
        <v>3</v>
      </c>
      <c r="E16" t="s">
        <v>9242</v>
      </c>
      <c r="F16" s="21" t="s">
        <v>1317</v>
      </c>
      <c r="G16" t="s">
        <v>9241</v>
      </c>
      <c r="H16" s="2">
        <v>0</v>
      </c>
      <c r="I16" s="2">
        <v>0</v>
      </c>
      <c r="J16" s="2">
        <v>0</v>
      </c>
      <c r="K16" s="2">
        <v>44.16</v>
      </c>
      <c r="L16" s="2">
        <v>0</v>
      </c>
      <c r="M16" s="2">
        <v>0</v>
      </c>
      <c r="N16" s="2">
        <v>0</v>
      </c>
      <c r="O16" s="2">
        <v>5.74</v>
      </c>
      <c r="P16" s="2">
        <v>49.9</v>
      </c>
      <c r="R16">
        <v>3</v>
      </c>
      <c r="U16" s="2"/>
    </row>
    <row r="17" spans="1:21" x14ac:dyDescent="0.25">
      <c r="A17" s="13" t="s">
        <v>8326</v>
      </c>
      <c r="B17" s="13">
        <v>45189</v>
      </c>
      <c r="C17">
        <v>4</v>
      </c>
      <c r="D17">
        <v>3</v>
      </c>
      <c r="E17" t="s">
        <v>9243</v>
      </c>
      <c r="F17" s="21" t="s">
        <v>1317</v>
      </c>
      <c r="G17" t="s">
        <v>9241</v>
      </c>
      <c r="H17" s="2">
        <v>0</v>
      </c>
      <c r="I17" s="2">
        <v>0</v>
      </c>
      <c r="J17" s="2">
        <v>0</v>
      </c>
      <c r="K17" s="2">
        <v>305.97000000000003</v>
      </c>
      <c r="L17" s="2">
        <v>0</v>
      </c>
      <c r="M17" s="2">
        <v>0</v>
      </c>
      <c r="N17" s="2">
        <v>0</v>
      </c>
      <c r="O17" s="2">
        <v>39.78</v>
      </c>
      <c r="P17" s="2">
        <v>345.75</v>
      </c>
      <c r="R17">
        <v>3</v>
      </c>
      <c r="U17" s="2"/>
    </row>
    <row r="18" spans="1:21" x14ac:dyDescent="0.25">
      <c r="A18" s="13" t="s">
        <v>8326</v>
      </c>
      <c r="B18" s="13">
        <v>45141</v>
      </c>
      <c r="C18">
        <v>1</v>
      </c>
      <c r="D18">
        <v>3</v>
      </c>
      <c r="E18">
        <v>399</v>
      </c>
      <c r="F18" s="21" t="s">
        <v>9228</v>
      </c>
      <c r="G18" t="s">
        <v>9244</v>
      </c>
      <c r="H18" s="2">
        <v>0</v>
      </c>
      <c r="I18" s="2">
        <v>0</v>
      </c>
      <c r="J18" s="2">
        <v>0</v>
      </c>
      <c r="K18" s="2">
        <v>1853.98</v>
      </c>
      <c r="L18" s="2">
        <v>0</v>
      </c>
      <c r="M18" s="2">
        <v>0</v>
      </c>
      <c r="N18" s="2">
        <v>0</v>
      </c>
      <c r="O18" s="2">
        <v>241.02</v>
      </c>
      <c r="P18" s="2">
        <v>2095</v>
      </c>
      <c r="R18">
        <v>3</v>
      </c>
      <c r="U18" s="2"/>
    </row>
    <row r="19" spans="1:21" x14ac:dyDescent="0.25">
      <c r="A19" s="13" t="s">
        <v>8326</v>
      </c>
      <c r="B19" s="13">
        <v>45141</v>
      </c>
      <c r="C19">
        <v>1</v>
      </c>
      <c r="D19">
        <v>3</v>
      </c>
      <c r="E19">
        <v>607697</v>
      </c>
      <c r="G19" t="s">
        <v>9225</v>
      </c>
      <c r="H19" s="2">
        <v>2.85</v>
      </c>
      <c r="I19" s="2">
        <v>0</v>
      </c>
      <c r="J19" s="2">
        <v>0</v>
      </c>
      <c r="K19" s="2">
        <v>35.53</v>
      </c>
      <c r="L19" s="2">
        <v>0</v>
      </c>
      <c r="M19" s="2">
        <v>0</v>
      </c>
      <c r="N19" s="2">
        <v>0</v>
      </c>
      <c r="O19" s="2">
        <v>4.62</v>
      </c>
      <c r="P19" s="2">
        <v>43</v>
      </c>
      <c r="Q19" s="140" t="s">
        <v>9224</v>
      </c>
      <c r="R19">
        <v>3</v>
      </c>
      <c r="U19" s="2"/>
    </row>
    <row r="20" spans="1:21" x14ac:dyDescent="0.25">
      <c r="A20" s="13" t="s">
        <v>8326</v>
      </c>
      <c r="B20" s="13">
        <v>45174</v>
      </c>
      <c r="C20">
        <v>1</v>
      </c>
      <c r="D20">
        <v>3</v>
      </c>
      <c r="E20">
        <v>46575</v>
      </c>
      <c r="F20" s="21" t="s">
        <v>1487</v>
      </c>
      <c r="G20" t="s">
        <v>9138</v>
      </c>
      <c r="H20" s="2">
        <v>3.26</v>
      </c>
      <c r="I20" s="2">
        <v>0</v>
      </c>
      <c r="J20" s="2">
        <v>0</v>
      </c>
      <c r="K20" s="2">
        <v>44.04</v>
      </c>
      <c r="L20" s="2">
        <v>0</v>
      </c>
      <c r="M20" s="2">
        <v>0</v>
      </c>
      <c r="N20" s="2">
        <v>0</v>
      </c>
      <c r="O20" s="2">
        <v>5.73</v>
      </c>
      <c r="P20" s="2">
        <v>53.03</v>
      </c>
      <c r="R20">
        <v>3</v>
      </c>
      <c r="U20" s="2"/>
    </row>
    <row r="21" spans="1:21" x14ac:dyDescent="0.25">
      <c r="A21" s="13" t="s">
        <v>8326</v>
      </c>
      <c r="B21" s="13">
        <v>45174</v>
      </c>
      <c r="C21">
        <v>1</v>
      </c>
      <c r="D21">
        <v>3</v>
      </c>
      <c r="E21">
        <v>895</v>
      </c>
      <c r="F21" s="21" t="s">
        <v>9124</v>
      </c>
      <c r="G21" t="s">
        <v>9125</v>
      </c>
      <c r="H21" s="2">
        <v>0</v>
      </c>
      <c r="I21" s="2">
        <v>0</v>
      </c>
      <c r="J21" s="2">
        <v>0</v>
      </c>
      <c r="K21" s="2">
        <v>840</v>
      </c>
      <c r="L21" s="2">
        <v>0</v>
      </c>
      <c r="M21" s="2">
        <v>0</v>
      </c>
      <c r="N21" s="2">
        <v>0</v>
      </c>
      <c r="O21" s="2">
        <v>109.2</v>
      </c>
      <c r="P21" s="2">
        <v>949.2</v>
      </c>
      <c r="R21">
        <v>3</v>
      </c>
      <c r="U21" s="2"/>
    </row>
    <row r="22" spans="1:21" x14ac:dyDescent="0.25">
      <c r="A22" s="13" t="s">
        <v>8326</v>
      </c>
      <c r="B22" s="13">
        <v>45177</v>
      </c>
      <c r="C22">
        <v>1</v>
      </c>
      <c r="D22">
        <v>3</v>
      </c>
      <c r="E22">
        <v>2035</v>
      </c>
      <c r="F22" s="21" t="s">
        <v>7810</v>
      </c>
      <c r="G22" t="s">
        <v>9245</v>
      </c>
      <c r="H22" s="2">
        <v>0</v>
      </c>
      <c r="I22" s="2">
        <v>0</v>
      </c>
      <c r="J22" s="2">
        <v>0</v>
      </c>
      <c r="K22" s="2">
        <v>110.62</v>
      </c>
      <c r="L22" s="2">
        <v>0</v>
      </c>
      <c r="M22" s="2">
        <v>0</v>
      </c>
      <c r="N22" s="2">
        <v>0</v>
      </c>
      <c r="O22" s="2">
        <v>14.38</v>
      </c>
      <c r="P22" s="2">
        <v>125</v>
      </c>
      <c r="R22">
        <v>3</v>
      </c>
      <c r="U22" s="2"/>
    </row>
    <row r="23" spans="1:21" x14ac:dyDescent="0.25">
      <c r="A23" s="13" t="s">
        <v>8326</v>
      </c>
      <c r="B23" s="13">
        <v>45182</v>
      </c>
      <c r="C23">
        <v>1</v>
      </c>
      <c r="D23">
        <v>3</v>
      </c>
      <c r="E23">
        <v>654</v>
      </c>
      <c r="F23" s="21" t="s">
        <v>1424</v>
      </c>
      <c r="G23" t="s">
        <v>9117</v>
      </c>
      <c r="H23" s="2">
        <v>3.69</v>
      </c>
      <c r="I23" s="2">
        <v>0</v>
      </c>
      <c r="J23" s="2">
        <v>0</v>
      </c>
      <c r="K23" s="2">
        <v>49.83</v>
      </c>
      <c r="L23" s="2">
        <v>0</v>
      </c>
      <c r="M23" s="2">
        <v>0</v>
      </c>
      <c r="N23" s="2">
        <v>0</v>
      </c>
      <c r="O23" s="2">
        <v>6.48</v>
      </c>
      <c r="P23" s="2">
        <v>60</v>
      </c>
      <c r="R23">
        <v>3</v>
      </c>
      <c r="U23" s="2"/>
    </row>
    <row r="24" spans="1:21" x14ac:dyDescent="0.25">
      <c r="A24" s="13" t="s">
        <v>8326</v>
      </c>
      <c r="B24" s="13">
        <v>45182</v>
      </c>
      <c r="C24">
        <v>1</v>
      </c>
      <c r="D24">
        <v>3</v>
      </c>
      <c r="E24">
        <v>37302</v>
      </c>
      <c r="F24" s="21" t="s">
        <v>1750</v>
      </c>
      <c r="G24" t="s">
        <v>9129</v>
      </c>
      <c r="H24" s="2">
        <v>2.5</v>
      </c>
      <c r="I24" s="2">
        <v>0</v>
      </c>
      <c r="J24" s="2">
        <v>0</v>
      </c>
      <c r="K24" s="2">
        <v>44.02</v>
      </c>
      <c r="L24" s="2">
        <v>0</v>
      </c>
      <c r="M24" s="2">
        <v>0</v>
      </c>
      <c r="N24" s="2">
        <v>0</v>
      </c>
      <c r="O24" s="2">
        <v>5.72</v>
      </c>
      <c r="P24" s="2">
        <v>52.24</v>
      </c>
      <c r="R24">
        <v>3</v>
      </c>
      <c r="U24" s="2"/>
    </row>
    <row r="25" spans="1:21" x14ac:dyDescent="0.25">
      <c r="A25" s="13" t="s">
        <v>8326</v>
      </c>
      <c r="B25" s="13">
        <v>45190</v>
      </c>
      <c r="C25">
        <v>1</v>
      </c>
      <c r="D25">
        <v>3</v>
      </c>
      <c r="E25">
        <v>2096</v>
      </c>
      <c r="F25" s="21" t="s">
        <v>7810</v>
      </c>
      <c r="G25" t="s">
        <v>9245</v>
      </c>
      <c r="H25" s="2">
        <v>0</v>
      </c>
      <c r="I25" s="2">
        <v>0</v>
      </c>
      <c r="J25" s="2">
        <v>0</v>
      </c>
      <c r="K25" s="2">
        <v>39.82</v>
      </c>
      <c r="L25" s="2">
        <v>0</v>
      </c>
      <c r="M25" s="2">
        <v>0</v>
      </c>
      <c r="N25" s="2">
        <v>0</v>
      </c>
      <c r="O25" s="2">
        <v>5.18</v>
      </c>
      <c r="P25" s="2">
        <v>45</v>
      </c>
      <c r="R25">
        <v>3</v>
      </c>
      <c r="U25" s="2"/>
    </row>
    <row r="26" spans="1:21" x14ac:dyDescent="0.25">
      <c r="A26" s="13" t="s">
        <v>8326</v>
      </c>
      <c r="B26" s="13">
        <v>45190</v>
      </c>
      <c r="C26">
        <v>1</v>
      </c>
      <c r="D26">
        <v>3</v>
      </c>
      <c r="E26">
        <v>51613</v>
      </c>
      <c r="G26" t="s">
        <v>9114</v>
      </c>
      <c r="H26" s="2">
        <v>1.35</v>
      </c>
      <c r="I26" s="2">
        <v>0</v>
      </c>
      <c r="J26" s="2">
        <v>0</v>
      </c>
      <c r="K26" s="2">
        <v>16.5</v>
      </c>
      <c r="L26" s="2">
        <v>0</v>
      </c>
      <c r="M26" s="2">
        <v>0</v>
      </c>
      <c r="N26" s="2">
        <v>0</v>
      </c>
      <c r="O26" s="2">
        <v>2.15</v>
      </c>
      <c r="P26" s="2">
        <v>20</v>
      </c>
      <c r="Q26" s="140" t="s">
        <v>9113</v>
      </c>
      <c r="R26">
        <v>3</v>
      </c>
      <c r="U26" s="2"/>
    </row>
    <row r="27" spans="1:21" x14ac:dyDescent="0.25">
      <c r="A27" s="13" t="s">
        <v>8326</v>
      </c>
      <c r="B27" s="13">
        <v>45160</v>
      </c>
      <c r="C27">
        <v>1</v>
      </c>
      <c r="D27">
        <v>3</v>
      </c>
      <c r="E27">
        <v>818</v>
      </c>
      <c r="F27" s="21" t="s">
        <v>9108</v>
      </c>
      <c r="G27" t="s">
        <v>9109</v>
      </c>
      <c r="H27" s="2">
        <v>0</v>
      </c>
      <c r="I27" s="2">
        <v>0</v>
      </c>
      <c r="J27" s="2">
        <v>0</v>
      </c>
      <c r="K27" s="2">
        <v>1852.5</v>
      </c>
      <c r="L27" s="2">
        <v>0</v>
      </c>
      <c r="M27" s="2">
        <v>0</v>
      </c>
      <c r="N27" s="2">
        <v>0</v>
      </c>
      <c r="O27" s="2">
        <v>240.83</v>
      </c>
      <c r="P27" s="2">
        <v>2093.33</v>
      </c>
      <c r="R27">
        <v>3</v>
      </c>
      <c r="U27" s="2"/>
    </row>
    <row r="28" spans="1:21" x14ac:dyDescent="0.25">
      <c r="A28" s="13" t="s">
        <v>8326</v>
      </c>
      <c r="B28" s="13">
        <v>45160</v>
      </c>
      <c r="C28">
        <v>1</v>
      </c>
      <c r="D28">
        <v>3</v>
      </c>
      <c r="E28">
        <v>817</v>
      </c>
      <c r="F28" s="21" t="s">
        <v>9108</v>
      </c>
      <c r="G28" t="s">
        <v>9109</v>
      </c>
      <c r="H28" s="2">
        <v>0</v>
      </c>
      <c r="I28" s="2">
        <v>0</v>
      </c>
      <c r="J28" s="2">
        <v>0</v>
      </c>
      <c r="K28" s="2">
        <v>3804.99</v>
      </c>
      <c r="L28" s="2">
        <v>0</v>
      </c>
      <c r="M28" s="2">
        <v>0</v>
      </c>
      <c r="N28" s="2">
        <v>0</v>
      </c>
      <c r="O28" s="2">
        <v>494.65</v>
      </c>
      <c r="P28" s="2">
        <v>4299.6400000000003</v>
      </c>
      <c r="R28">
        <v>3</v>
      </c>
      <c r="U28" s="2"/>
    </row>
    <row r="29" spans="1:21" x14ac:dyDescent="0.25">
      <c r="A29" s="13" t="s">
        <v>8326</v>
      </c>
      <c r="B29" s="13">
        <v>45192</v>
      </c>
      <c r="C29">
        <v>1</v>
      </c>
      <c r="D29">
        <v>3</v>
      </c>
      <c r="E29">
        <v>994</v>
      </c>
      <c r="F29" s="21" t="s">
        <v>9108</v>
      </c>
      <c r="G29" t="s">
        <v>9109</v>
      </c>
      <c r="H29" s="2">
        <v>0</v>
      </c>
      <c r="I29" s="2">
        <v>0</v>
      </c>
      <c r="J29" s="2">
        <v>0</v>
      </c>
      <c r="K29" s="2">
        <v>1852.5</v>
      </c>
      <c r="L29" s="2">
        <v>0</v>
      </c>
      <c r="M29" s="2">
        <v>0</v>
      </c>
      <c r="N29" s="2">
        <v>0</v>
      </c>
      <c r="O29" s="2">
        <v>240.83</v>
      </c>
      <c r="P29" s="2">
        <v>2093.33</v>
      </c>
      <c r="R29">
        <v>3</v>
      </c>
      <c r="U29" s="2"/>
    </row>
    <row r="30" spans="1:21" x14ac:dyDescent="0.25">
      <c r="A30" s="13" t="s">
        <v>8326</v>
      </c>
      <c r="B30" s="13">
        <v>45192</v>
      </c>
      <c r="C30">
        <v>1</v>
      </c>
      <c r="D30">
        <v>3</v>
      </c>
      <c r="E30">
        <v>993</v>
      </c>
      <c r="F30" s="21" t="s">
        <v>9108</v>
      </c>
      <c r="G30" t="s">
        <v>9109</v>
      </c>
      <c r="H30" s="2">
        <v>0</v>
      </c>
      <c r="I30" s="2">
        <v>0</v>
      </c>
      <c r="J30" s="2">
        <v>0</v>
      </c>
      <c r="K30" s="2">
        <v>1852.5</v>
      </c>
      <c r="L30" s="2">
        <v>0</v>
      </c>
      <c r="M30" s="2">
        <v>0</v>
      </c>
      <c r="N30" s="2">
        <v>0</v>
      </c>
      <c r="O30" s="2">
        <v>240.83</v>
      </c>
      <c r="P30" s="2">
        <v>2093.33</v>
      </c>
      <c r="R30">
        <v>3</v>
      </c>
      <c r="U30" s="2"/>
    </row>
    <row r="31" spans="1:21" x14ac:dyDescent="0.25">
      <c r="A31" s="13" t="s">
        <v>8326</v>
      </c>
      <c r="B31" s="13">
        <v>45194</v>
      </c>
      <c r="C31">
        <v>1</v>
      </c>
      <c r="D31">
        <v>3</v>
      </c>
      <c r="E31">
        <v>92520</v>
      </c>
      <c r="F31" s="21" t="s">
        <v>1498</v>
      </c>
      <c r="G31" t="s">
        <v>9127</v>
      </c>
      <c r="H31" s="2">
        <v>4.3</v>
      </c>
      <c r="I31" s="2">
        <v>0</v>
      </c>
      <c r="J31" s="2">
        <v>0</v>
      </c>
      <c r="K31" s="2">
        <v>57.26</v>
      </c>
      <c r="L31" s="2">
        <v>0</v>
      </c>
      <c r="M31" s="2">
        <v>0</v>
      </c>
      <c r="N31" s="2">
        <v>0</v>
      </c>
      <c r="O31" s="2">
        <v>7.44</v>
      </c>
      <c r="P31" s="2">
        <v>69</v>
      </c>
      <c r="R31">
        <v>3</v>
      </c>
      <c r="U31" s="2"/>
    </row>
    <row r="32" spans="1:21" x14ac:dyDescent="0.25">
      <c r="A32" s="13" t="s">
        <v>8326</v>
      </c>
      <c r="B32" s="13">
        <v>45169</v>
      </c>
      <c r="C32">
        <v>1</v>
      </c>
      <c r="D32">
        <v>3</v>
      </c>
      <c r="E32">
        <v>864</v>
      </c>
      <c r="F32" s="21" t="s">
        <v>9108</v>
      </c>
      <c r="G32" t="s">
        <v>9109</v>
      </c>
      <c r="H32" s="2">
        <v>0</v>
      </c>
      <c r="I32" s="2">
        <v>0</v>
      </c>
      <c r="J32" s="2">
        <v>0</v>
      </c>
      <c r="K32" s="2">
        <v>3704.99</v>
      </c>
      <c r="L32" s="2">
        <v>0</v>
      </c>
      <c r="M32" s="2">
        <v>0</v>
      </c>
      <c r="N32" s="2">
        <v>0</v>
      </c>
      <c r="O32" s="2">
        <v>481.65</v>
      </c>
      <c r="P32" s="2">
        <v>4186.6400000000003</v>
      </c>
      <c r="R32">
        <v>3</v>
      </c>
      <c r="U32" s="2"/>
    </row>
    <row r="33" spans="1:21" x14ac:dyDescent="0.25">
      <c r="A33" s="13" t="s">
        <v>8326</v>
      </c>
      <c r="B33" s="13">
        <v>45169</v>
      </c>
      <c r="C33">
        <v>1</v>
      </c>
      <c r="D33">
        <v>3</v>
      </c>
      <c r="E33">
        <v>863</v>
      </c>
      <c r="F33" s="21" t="s">
        <v>9108</v>
      </c>
      <c r="G33" t="s">
        <v>9109</v>
      </c>
      <c r="H33" s="2">
        <v>0</v>
      </c>
      <c r="I33" s="2">
        <v>0</v>
      </c>
      <c r="J33" s="2">
        <v>0</v>
      </c>
      <c r="K33" s="2">
        <v>1852.5</v>
      </c>
      <c r="L33" s="2">
        <v>0</v>
      </c>
      <c r="M33" s="2">
        <v>0</v>
      </c>
      <c r="N33" s="2">
        <v>0</v>
      </c>
      <c r="O33" s="2">
        <v>240.83</v>
      </c>
      <c r="P33" s="2">
        <v>2093.33</v>
      </c>
      <c r="R33">
        <v>3</v>
      </c>
      <c r="U33" s="2"/>
    </row>
    <row r="34" spans="1:21" x14ac:dyDescent="0.25">
      <c r="A34" s="13" t="s">
        <v>8326</v>
      </c>
      <c r="B34" s="13">
        <v>45169</v>
      </c>
      <c r="C34">
        <v>1</v>
      </c>
      <c r="D34">
        <v>3</v>
      </c>
      <c r="E34">
        <v>862</v>
      </c>
      <c r="F34" s="21" t="s">
        <v>9108</v>
      </c>
      <c r="G34" t="s">
        <v>9109</v>
      </c>
      <c r="H34" s="2">
        <v>0</v>
      </c>
      <c r="I34" s="2">
        <v>0</v>
      </c>
      <c r="J34" s="2">
        <v>0</v>
      </c>
      <c r="K34" s="2">
        <v>1852.5</v>
      </c>
      <c r="L34" s="2">
        <v>0</v>
      </c>
      <c r="M34" s="2">
        <v>0</v>
      </c>
      <c r="N34" s="2">
        <v>0</v>
      </c>
      <c r="O34" s="2">
        <v>240.83</v>
      </c>
      <c r="P34" s="2">
        <v>2093.33</v>
      </c>
      <c r="R34">
        <v>3</v>
      </c>
      <c r="U34" s="2"/>
    </row>
    <row r="35" spans="1:21" x14ac:dyDescent="0.25">
      <c r="A35" t="s">
        <v>9023</v>
      </c>
      <c r="B35" t="s">
        <v>9234</v>
      </c>
      <c r="C35" t="s">
        <v>7706</v>
      </c>
      <c r="D35" t="s">
        <v>0</v>
      </c>
      <c r="E35">
        <v>45821</v>
      </c>
      <c r="G35" t="s">
        <v>9193</v>
      </c>
      <c r="H35" s="2">
        <v>0.63</v>
      </c>
      <c r="I35" s="2">
        <v>0</v>
      </c>
      <c r="J35" s="2">
        <v>0</v>
      </c>
      <c r="K35" s="15">
        <v>8.2899999999999991</v>
      </c>
      <c r="L35" s="2">
        <v>0</v>
      </c>
      <c r="M35" s="2">
        <v>0</v>
      </c>
      <c r="N35" s="2">
        <v>0</v>
      </c>
      <c r="O35" s="2">
        <v>1.0776999999999999</v>
      </c>
      <c r="P35" s="2">
        <v>9.9977</v>
      </c>
      <c r="Q35" t="s">
        <v>9113</v>
      </c>
      <c r="R35" t="s">
        <v>8045</v>
      </c>
      <c r="S35" s="2">
        <v>0</v>
      </c>
      <c r="T35" s="2">
        <v>0</v>
      </c>
      <c r="U35" s="2"/>
    </row>
    <row r="36" spans="1:21" x14ac:dyDescent="0.25">
      <c r="A36" t="s">
        <v>9023</v>
      </c>
      <c r="B36" t="s">
        <v>9233</v>
      </c>
      <c r="C36" t="s">
        <v>7706</v>
      </c>
      <c r="D36" t="s">
        <v>0</v>
      </c>
      <c r="E36">
        <v>45609</v>
      </c>
      <c r="F36" t="s">
        <v>1487</v>
      </c>
      <c r="G36" t="s">
        <v>1488</v>
      </c>
      <c r="H36" s="2">
        <v>0.61</v>
      </c>
      <c r="I36" s="2">
        <v>0</v>
      </c>
      <c r="J36" s="2">
        <v>0</v>
      </c>
      <c r="K36" s="15">
        <v>8.31</v>
      </c>
      <c r="L36" s="2">
        <v>0</v>
      </c>
      <c r="M36" s="2">
        <v>0</v>
      </c>
      <c r="N36" s="2">
        <v>0</v>
      </c>
      <c r="O36" s="2">
        <v>1.0803</v>
      </c>
      <c r="P36" s="2">
        <v>10.000299999999999</v>
      </c>
      <c r="Q36"/>
      <c r="R36" t="s">
        <v>8045</v>
      </c>
      <c r="S36" s="2">
        <v>0</v>
      </c>
      <c r="T36" s="2">
        <v>0</v>
      </c>
      <c r="U36" s="2"/>
    </row>
    <row r="37" spans="1:21" x14ac:dyDescent="0.25">
      <c r="A37" t="s">
        <v>9023</v>
      </c>
      <c r="B37" t="s">
        <v>9232</v>
      </c>
      <c r="C37" t="s">
        <v>7706</v>
      </c>
      <c r="D37" t="s">
        <v>0</v>
      </c>
      <c r="E37">
        <v>547093</v>
      </c>
      <c r="G37" t="s">
        <v>9225</v>
      </c>
      <c r="H37" s="2">
        <v>4.2699999999999996</v>
      </c>
      <c r="I37" s="2">
        <v>0</v>
      </c>
      <c r="J37" s="2">
        <v>0</v>
      </c>
      <c r="K37" s="15">
        <v>58.31</v>
      </c>
      <c r="L37" s="2">
        <v>0</v>
      </c>
      <c r="M37" s="2">
        <v>0</v>
      </c>
      <c r="N37" s="2">
        <v>0</v>
      </c>
      <c r="O37" s="2">
        <v>7.5803000000000003</v>
      </c>
      <c r="P37" s="2">
        <v>70.160299999999992</v>
      </c>
      <c r="Q37" t="s">
        <v>9224</v>
      </c>
      <c r="R37" t="s">
        <v>8045</v>
      </c>
      <c r="S37" s="2">
        <v>0</v>
      </c>
      <c r="T37" s="2">
        <v>0</v>
      </c>
      <c r="U37" s="2"/>
    </row>
    <row r="38" spans="1:21" x14ac:dyDescent="0.25">
      <c r="A38" t="s">
        <v>9023</v>
      </c>
      <c r="B38" t="s">
        <v>9231</v>
      </c>
      <c r="C38" t="s">
        <v>7706</v>
      </c>
      <c r="D38" t="s">
        <v>0</v>
      </c>
      <c r="E38">
        <v>73461</v>
      </c>
      <c r="F38" t="s">
        <v>1562</v>
      </c>
      <c r="G38" t="s">
        <v>1563</v>
      </c>
      <c r="H38" s="2">
        <v>0</v>
      </c>
      <c r="I38" s="2">
        <v>0</v>
      </c>
      <c r="J38" s="2">
        <v>0</v>
      </c>
      <c r="K38" s="15">
        <v>260.14999999999998</v>
      </c>
      <c r="L38" s="2">
        <v>0</v>
      </c>
      <c r="M38" s="2">
        <v>0</v>
      </c>
      <c r="N38" s="2">
        <v>0</v>
      </c>
      <c r="O38" s="2">
        <v>33.819499999999998</v>
      </c>
      <c r="P38" s="2">
        <v>293.96949999999998</v>
      </c>
      <c r="Q38"/>
      <c r="R38" t="s">
        <v>8045</v>
      </c>
      <c r="S38" s="2">
        <v>0</v>
      </c>
      <c r="T38" s="2">
        <v>0</v>
      </c>
      <c r="U38" s="2"/>
    </row>
    <row r="39" spans="1:21" x14ac:dyDescent="0.25">
      <c r="A39" t="s">
        <v>9023</v>
      </c>
      <c r="B39" t="s">
        <v>9230</v>
      </c>
      <c r="C39" t="s">
        <v>7706</v>
      </c>
      <c r="D39" t="s">
        <v>0</v>
      </c>
      <c r="E39">
        <v>117066</v>
      </c>
      <c r="F39" t="s">
        <v>1494</v>
      </c>
      <c r="G39" t="s">
        <v>1495</v>
      </c>
      <c r="H39" s="2">
        <v>4.12</v>
      </c>
      <c r="I39" s="2">
        <v>0</v>
      </c>
      <c r="J39" s="2">
        <v>0</v>
      </c>
      <c r="K39" s="15">
        <v>53.88</v>
      </c>
      <c r="L39" s="2">
        <v>0</v>
      </c>
      <c r="M39" s="2">
        <v>0</v>
      </c>
      <c r="N39" s="2">
        <v>0</v>
      </c>
      <c r="O39" s="2">
        <v>7.0044000000000004</v>
      </c>
      <c r="P39" s="2">
        <v>65.004400000000004</v>
      </c>
      <c r="Q39"/>
      <c r="R39" t="s">
        <v>8045</v>
      </c>
      <c r="S39" s="2">
        <v>0</v>
      </c>
      <c r="T39" s="2">
        <v>0</v>
      </c>
      <c r="U39" s="2"/>
    </row>
    <row r="40" spans="1:21" x14ac:dyDescent="0.25">
      <c r="A40" t="s">
        <v>9023</v>
      </c>
      <c r="B40" t="s">
        <v>9227</v>
      </c>
      <c r="C40" t="s">
        <v>7706</v>
      </c>
      <c r="D40" t="s">
        <v>0</v>
      </c>
      <c r="E40">
        <v>26725</v>
      </c>
      <c r="F40" t="s">
        <v>1750</v>
      </c>
      <c r="G40" t="s">
        <v>1751</v>
      </c>
      <c r="H40" s="2">
        <v>2.5</v>
      </c>
      <c r="I40" s="2">
        <v>0</v>
      </c>
      <c r="J40" s="2">
        <v>0</v>
      </c>
      <c r="K40" s="15">
        <v>43.98</v>
      </c>
      <c r="L40" s="2">
        <v>0</v>
      </c>
      <c r="M40" s="2">
        <v>0</v>
      </c>
      <c r="N40" s="2">
        <v>0</v>
      </c>
      <c r="O40" s="2">
        <v>5.7173999999999996</v>
      </c>
      <c r="P40" s="2">
        <v>52.197399999999995</v>
      </c>
      <c r="Q40"/>
      <c r="R40" t="s">
        <v>8045</v>
      </c>
      <c r="S40" s="2">
        <v>0</v>
      </c>
      <c r="T40" s="2">
        <v>0</v>
      </c>
      <c r="U40" s="2"/>
    </row>
    <row r="41" spans="1:21" x14ac:dyDescent="0.25">
      <c r="A41" t="s">
        <v>9023</v>
      </c>
      <c r="B41" t="s">
        <v>9226</v>
      </c>
      <c r="C41" t="s">
        <v>7706</v>
      </c>
      <c r="D41" t="s">
        <v>0</v>
      </c>
      <c r="E41">
        <v>798</v>
      </c>
      <c r="F41" t="s">
        <v>9124</v>
      </c>
      <c r="G41" t="s">
        <v>9214</v>
      </c>
      <c r="H41" s="2">
        <v>0</v>
      </c>
      <c r="I41" s="2">
        <v>0</v>
      </c>
      <c r="J41" s="2">
        <v>0</v>
      </c>
      <c r="K41" s="15">
        <v>560</v>
      </c>
      <c r="L41" s="2">
        <v>0</v>
      </c>
      <c r="M41" s="2">
        <v>0</v>
      </c>
      <c r="N41" s="2">
        <v>0</v>
      </c>
      <c r="O41" s="2">
        <v>72.8</v>
      </c>
      <c r="P41" s="2">
        <v>632.79999999999995</v>
      </c>
      <c r="Q41"/>
      <c r="R41" t="s">
        <v>8045</v>
      </c>
      <c r="S41" s="2">
        <v>0</v>
      </c>
      <c r="T41" s="2">
        <v>0</v>
      </c>
    </row>
    <row r="42" spans="1:21" x14ac:dyDescent="0.25">
      <c r="A42" t="s">
        <v>9023</v>
      </c>
      <c r="B42" t="s">
        <v>9223</v>
      </c>
      <c r="C42" t="s">
        <v>7706</v>
      </c>
      <c r="D42" t="s">
        <v>0</v>
      </c>
      <c r="E42">
        <v>607697</v>
      </c>
      <c r="G42" t="s">
        <v>9225</v>
      </c>
      <c r="H42" s="2">
        <v>2.8499999999999996</v>
      </c>
      <c r="I42" s="2">
        <v>0</v>
      </c>
      <c r="J42" s="2">
        <v>0</v>
      </c>
      <c r="K42" s="15">
        <v>35.53</v>
      </c>
      <c r="L42" s="2">
        <v>0</v>
      </c>
      <c r="M42" s="2">
        <v>0</v>
      </c>
      <c r="N42" s="2">
        <v>0</v>
      </c>
      <c r="O42" s="2">
        <v>4.6189</v>
      </c>
      <c r="P42" s="2">
        <v>42.998900000000006</v>
      </c>
      <c r="Q42" t="s">
        <v>9224</v>
      </c>
      <c r="R42" t="s">
        <v>8045</v>
      </c>
      <c r="S42" s="2">
        <v>0</v>
      </c>
      <c r="T42" s="2">
        <v>0</v>
      </c>
      <c r="U42" s="2"/>
    </row>
    <row r="43" spans="1:21" x14ac:dyDescent="0.25">
      <c r="A43" t="s">
        <v>9022</v>
      </c>
      <c r="B43" t="s">
        <v>9204</v>
      </c>
      <c r="C43" t="s">
        <v>7706</v>
      </c>
      <c r="D43" t="s">
        <v>0</v>
      </c>
      <c r="E43">
        <v>16005421</v>
      </c>
      <c r="F43" t="s">
        <v>9217</v>
      </c>
      <c r="G43" t="s">
        <v>9218</v>
      </c>
      <c r="H43" s="2">
        <v>0</v>
      </c>
      <c r="I43" s="2">
        <v>0</v>
      </c>
      <c r="J43" s="2">
        <v>18</v>
      </c>
      <c r="K43" s="15">
        <v>0</v>
      </c>
      <c r="L43" s="2">
        <v>0</v>
      </c>
      <c r="M43" s="2">
        <v>2956.23</v>
      </c>
      <c r="N43" s="2">
        <v>0</v>
      </c>
      <c r="O43" s="2">
        <v>384.30990000000003</v>
      </c>
      <c r="P43" s="2">
        <v>3358.5399000000002</v>
      </c>
      <c r="Q43"/>
      <c r="R43" t="s">
        <v>8045</v>
      </c>
      <c r="S43" s="2">
        <v>0</v>
      </c>
      <c r="T43" s="2">
        <v>0</v>
      </c>
      <c r="U43" s="2"/>
    </row>
    <row r="44" spans="1:21" x14ac:dyDescent="0.25">
      <c r="A44" t="s">
        <v>9022</v>
      </c>
      <c r="B44" t="s">
        <v>9192</v>
      </c>
      <c r="C44" t="s">
        <v>7706</v>
      </c>
      <c r="D44" t="s">
        <v>0</v>
      </c>
      <c r="E44">
        <v>265</v>
      </c>
      <c r="F44" t="s">
        <v>9215</v>
      </c>
      <c r="G44" t="s">
        <v>9216</v>
      </c>
      <c r="H44" s="2">
        <v>0</v>
      </c>
      <c r="I44" s="2">
        <v>0</v>
      </c>
      <c r="J44" s="2">
        <v>0</v>
      </c>
      <c r="K44" s="15">
        <v>50</v>
      </c>
      <c r="L44" s="2">
        <v>0</v>
      </c>
      <c r="M44" s="2">
        <v>0</v>
      </c>
      <c r="N44" s="2">
        <v>0</v>
      </c>
      <c r="O44" s="2">
        <v>6.5</v>
      </c>
      <c r="P44" s="2">
        <v>56.5</v>
      </c>
      <c r="Q44"/>
      <c r="R44" t="s">
        <v>8045</v>
      </c>
      <c r="S44" s="2">
        <v>0</v>
      </c>
      <c r="T44" s="2">
        <v>0</v>
      </c>
      <c r="U44" s="2"/>
    </row>
    <row r="45" spans="1:21" x14ac:dyDescent="0.25">
      <c r="A45" t="s">
        <v>9022</v>
      </c>
      <c r="B45" t="s">
        <v>9205</v>
      </c>
      <c r="C45" t="s">
        <v>7706</v>
      </c>
      <c r="D45" t="s">
        <v>0</v>
      </c>
      <c r="E45">
        <v>735</v>
      </c>
      <c r="F45" t="s">
        <v>9124</v>
      </c>
      <c r="G45" t="s">
        <v>9214</v>
      </c>
      <c r="H45" s="2">
        <v>0</v>
      </c>
      <c r="I45" s="2">
        <v>0</v>
      </c>
      <c r="J45" s="2">
        <v>0</v>
      </c>
      <c r="K45" s="15">
        <v>720</v>
      </c>
      <c r="L45" s="2">
        <v>0</v>
      </c>
      <c r="M45" s="2">
        <v>0</v>
      </c>
      <c r="N45" s="2">
        <v>0</v>
      </c>
      <c r="O45" s="2">
        <v>93.600000000000009</v>
      </c>
      <c r="P45" s="2">
        <v>813.6</v>
      </c>
      <c r="Q45"/>
      <c r="R45" t="s">
        <v>8045</v>
      </c>
      <c r="S45" s="2">
        <v>0</v>
      </c>
      <c r="T45" s="2">
        <v>0</v>
      </c>
      <c r="U45" s="2"/>
    </row>
    <row r="46" spans="1:21" x14ac:dyDescent="0.25">
      <c r="A46" t="s">
        <v>9022</v>
      </c>
      <c r="B46" t="s">
        <v>9212</v>
      </c>
      <c r="C46" t="s">
        <v>7706</v>
      </c>
      <c r="D46" t="s">
        <v>0</v>
      </c>
      <c r="E46">
        <v>4709</v>
      </c>
      <c r="F46" t="s">
        <v>9166</v>
      </c>
      <c r="G46" t="s">
        <v>9213</v>
      </c>
      <c r="H46" s="2">
        <v>0</v>
      </c>
      <c r="I46" s="2">
        <v>0</v>
      </c>
      <c r="J46" s="2">
        <v>0</v>
      </c>
      <c r="K46" s="15">
        <v>75</v>
      </c>
      <c r="L46" s="2">
        <v>0</v>
      </c>
      <c r="M46" s="2">
        <v>0</v>
      </c>
      <c r="N46" s="2">
        <v>0</v>
      </c>
      <c r="O46" s="2">
        <v>9.75</v>
      </c>
      <c r="P46" s="2">
        <v>84.75</v>
      </c>
      <c r="Q46"/>
      <c r="R46" t="s">
        <v>8045</v>
      </c>
      <c r="S46" s="2">
        <v>0</v>
      </c>
      <c r="T46" s="2">
        <v>0</v>
      </c>
      <c r="U46" s="2"/>
    </row>
    <row r="47" spans="1:21" x14ac:dyDescent="0.25">
      <c r="A47" t="s">
        <v>9022</v>
      </c>
      <c r="B47" t="s">
        <v>9190</v>
      </c>
      <c r="C47" t="s">
        <v>7706</v>
      </c>
      <c r="D47" t="s">
        <v>0</v>
      </c>
      <c r="E47">
        <v>698</v>
      </c>
      <c r="F47" t="s">
        <v>9108</v>
      </c>
      <c r="G47" t="s">
        <v>9210</v>
      </c>
      <c r="H47" s="2">
        <v>0</v>
      </c>
      <c r="I47" s="2">
        <v>0</v>
      </c>
      <c r="J47" s="2">
        <v>0</v>
      </c>
      <c r="K47" s="15">
        <v>1852.5</v>
      </c>
      <c r="L47" s="2">
        <v>0</v>
      </c>
      <c r="M47" s="2">
        <v>0</v>
      </c>
      <c r="N47" s="2">
        <v>0</v>
      </c>
      <c r="O47" s="2">
        <v>240.82500000000002</v>
      </c>
      <c r="P47" s="2">
        <v>2093.3249999999998</v>
      </c>
      <c r="Q47"/>
      <c r="R47" t="s">
        <v>8045</v>
      </c>
      <c r="S47" s="2">
        <v>0</v>
      </c>
      <c r="T47" s="2">
        <v>0</v>
      </c>
      <c r="U47" s="2"/>
    </row>
    <row r="48" spans="1:21" x14ac:dyDescent="0.25">
      <c r="A48" t="s">
        <v>9022</v>
      </c>
      <c r="B48" t="s">
        <v>9190</v>
      </c>
      <c r="C48" t="s">
        <v>7706</v>
      </c>
      <c r="D48" t="s">
        <v>0</v>
      </c>
      <c r="E48">
        <v>697</v>
      </c>
      <c r="F48" t="s">
        <v>9108</v>
      </c>
      <c r="G48" t="s">
        <v>9210</v>
      </c>
      <c r="H48" s="2">
        <v>0</v>
      </c>
      <c r="I48" s="2">
        <v>0</v>
      </c>
      <c r="J48" s="2">
        <v>0</v>
      </c>
      <c r="K48" s="15">
        <v>1852.5</v>
      </c>
      <c r="L48" s="2">
        <v>0</v>
      </c>
      <c r="M48" s="2">
        <v>0</v>
      </c>
      <c r="N48" s="2">
        <v>0</v>
      </c>
      <c r="O48" s="2">
        <v>240.82500000000002</v>
      </c>
      <c r="P48" s="2">
        <v>2093.3249999999998</v>
      </c>
      <c r="Q48"/>
      <c r="R48" t="s">
        <v>8045</v>
      </c>
      <c r="S48" s="2">
        <v>0</v>
      </c>
      <c r="T48" s="2">
        <v>0</v>
      </c>
      <c r="U48" s="2"/>
    </row>
    <row r="49" spans="1:21" x14ac:dyDescent="0.25">
      <c r="A49" t="s">
        <v>9022</v>
      </c>
      <c r="B49" t="s">
        <v>9190</v>
      </c>
      <c r="C49" t="s">
        <v>7706</v>
      </c>
      <c r="D49" t="s">
        <v>0</v>
      </c>
      <c r="E49">
        <v>696</v>
      </c>
      <c r="F49" t="s">
        <v>9108</v>
      </c>
      <c r="G49" t="s">
        <v>9210</v>
      </c>
      <c r="H49" s="2">
        <v>0</v>
      </c>
      <c r="I49" s="2">
        <v>0</v>
      </c>
      <c r="J49" s="2">
        <v>0</v>
      </c>
      <c r="K49" s="15">
        <v>1852.5</v>
      </c>
      <c r="L49" s="2">
        <v>0</v>
      </c>
      <c r="M49" s="2">
        <v>0</v>
      </c>
      <c r="N49" s="2">
        <v>0</v>
      </c>
      <c r="O49" s="2">
        <v>240.82500000000002</v>
      </c>
      <c r="P49" s="2">
        <v>2093.3249999999998</v>
      </c>
      <c r="Q49"/>
      <c r="R49" t="s">
        <v>8045</v>
      </c>
      <c r="S49" s="2">
        <v>0</v>
      </c>
      <c r="T49" s="2">
        <v>0</v>
      </c>
      <c r="U49" s="2"/>
    </row>
    <row r="50" spans="1:21" x14ac:dyDescent="0.25">
      <c r="A50" t="s">
        <v>9022</v>
      </c>
      <c r="B50" t="s">
        <v>9211</v>
      </c>
      <c r="C50" t="s">
        <v>7706</v>
      </c>
      <c r="D50" t="s">
        <v>0</v>
      </c>
      <c r="E50">
        <v>532</v>
      </c>
      <c r="F50" t="s">
        <v>9108</v>
      </c>
      <c r="G50" t="s">
        <v>9210</v>
      </c>
      <c r="H50" s="2">
        <v>0</v>
      </c>
      <c r="I50" s="2">
        <v>0</v>
      </c>
      <c r="J50" s="2">
        <v>0</v>
      </c>
      <c r="K50" s="15">
        <v>1852.5</v>
      </c>
      <c r="L50" s="2">
        <v>0</v>
      </c>
      <c r="M50" s="2">
        <v>0</v>
      </c>
      <c r="N50" s="2">
        <v>0</v>
      </c>
      <c r="O50" s="2">
        <v>240.82500000000002</v>
      </c>
      <c r="P50" s="2">
        <v>2093.3249999999998</v>
      </c>
      <c r="Q50"/>
      <c r="R50" t="s">
        <v>8045</v>
      </c>
      <c r="S50" s="2">
        <v>0</v>
      </c>
      <c r="T50" s="2">
        <v>0</v>
      </c>
      <c r="U50" s="2"/>
    </row>
    <row r="51" spans="1:21" x14ac:dyDescent="0.25">
      <c r="A51" t="s">
        <v>9022</v>
      </c>
      <c r="B51" t="s">
        <v>9209</v>
      </c>
      <c r="C51" t="s">
        <v>7706</v>
      </c>
      <c r="D51" t="s">
        <v>0</v>
      </c>
      <c r="E51">
        <v>666</v>
      </c>
      <c r="F51" t="s">
        <v>9108</v>
      </c>
      <c r="G51" t="s">
        <v>9210</v>
      </c>
      <c r="H51" s="2">
        <v>0</v>
      </c>
      <c r="I51" s="2">
        <v>0</v>
      </c>
      <c r="J51" s="2">
        <v>0</v>
      </c>
      <c r="K51" s="15">
        <v>1852.5</v>
      </c>
      <c r="L51" s="2">
        <v>0</v>
      </c>
      <c r="M51" s="2">
        <v>0</v>
      </c>
      <c r="N51" s="2">
        <v>0</v>
      </c>
      <c r="O51" s="2">
        <v>240.82500000000002</v>
      </c>
      <c r="P51" s="2">
        <v>2093.3249999999998</v>
      </c>
      <c r="Q51"/>
      <c r="R51" t="s">
        <v>8045</v>
      </c>
      <c r="S51" s="2">
        <v>0</v>
      </c>
      <c r="T51" s="2">
        <v>0</v>
      </c>
      <c r="U51" s="2"/>
    </row>
    <row r="52" spans="1:21" x14ac:dyDescent="0.25">
      <c r="A52" t="s">
        <v>9022</v>
      </c>
      <c r="B52" t="s">
        <v>9206</v>
      </c>
      <c r="C52" t="s">
        <v>7706</v>
      </c>
      <c r="D52" t="s">
        <v>0</v>
      </c>
      <c r="E52">
        <v>5602</v>
      </c>
      <c r="F52" t="s">
        <v>9207</v>
      </c>
      <c r="G52" t="s">
        <v>9208</v>
      </c>
      <c r="H52" s="2">
        <v>0</v>
      </c>
      <c r="I52" s="2">
        <v>0</v>
      </c>
      <c r="J52" s="2">
        <v>0</v>
      </c>
      <c r="K52" s="15">
        <v>140.18</v>
      </c>
      <c r="L52" s="2">
        <v>0</v>
      </c>
      <c r="M52" s="2">
        <v>0</v>
      </c>
      <c r="N52" s="2">
        <v>0</v>
      </c>
      <c r="O52" s="2">
        <v>18.223400000000002</v>
      </c>
      <c r="P52" s="2">
        <v>158.4034</v>
      </c>
      <c r="Q52"/>
      <c r="R52" t="s">
        <v>8045</v>
      </c>
      <c r="S52" s="2">
        <v>0</v>
      </c>
      <c r="T52" s="2">
        <v>0</v>
      </c>
      <c r="U52" s="2"/>
    </row>
    <row r="53" spans="1:21" x14ac:dyDescent="0.25">
      <c r="A53" t="s">
        <v>9022</v>
      </c>
      <c r="B53" t="s">
        <v>9190</v>
      </c>
      <c r="C53" t="s">
        <v>7706</v>
      </c>
      <c r="D53" t="s">
        <v>0</v>
      </c>
      <c r="E53">
        <v>277608</v>
      </c>
      <c r="F53" t="s">
        <v>1812</v>
      </c>
      <c r="G53" t="s">
        <v>1813</v>
      </c>
      <c r="H53" s="2">
        <v>0</v>
      </c>
      <c r="I53" s="2">
        <v>0</v>
      </c>
      <c r="J53" s="2">
        <v>0</v>
      </c>
      <c r="K53" s="15">
        <v>5</v>
      </c>
      <c r="L53" s="2">
        <v>0</v>
      </c>
      <c r="M53" s="2">
        <v>0</v>
      </c>
      <c r="N53" s="2">
        <v>0</v>
      </c>
      <c r="O53" s="2">
        <v>0.65</v>
      </c>
      <c r="P53" s="2">
        <v>5.65</v>
      </c>
      <c r="Q53"/>
      <c r="R53" t="s">
        <v>8045</v>
      </c>
      <c r="S53" s="2">
        <v>0</v>
      </c>
      <c r="T53" s="2">
        <v>0</v>
      </c>
      <c r="U53" s="2"/>
    </row>
    <row r="54" spans="1:21" x14ac:dyDescent="0.25">
      <c r="A54" t="s">
        <v>9022</v>
      </c>
      <c r="B54" t="s">
        <v>9205</v>
      </c>
      <c r="C54" t="s">
        <v>7706</v>
      </c>
      <c r="D54" t="s">
        <v>0</v>
      </c>
      <c r="E54">
        <v>6661</v>
      </c>
      <c r="F54" t="s">
        <v>3805</v>
      </c>
      <c r="G54" t="s">
        <v>3806</v>
      </c>
      <c r="H54" s="2">
        <v>0</v>
      </c>
      <c r="I54" s="2">
        <v>0</v>
      </c>
      <c r="J54" s="2">
        <v>0</v>
      </c>
      <c r="K54" s="15">
        <v>35</v>
      </c>
      <c r="L54" s="2">
        <v>0</v>
      </c>
      <c r="M54" s="2">
        <v>0</v>
      </c>
      <c r="N54" s="2">
        <v>0</v>
      </c>
      <c r="O54" s="2">
        <v>4.55</v>
      </c>
      <c r="P54" s="2">
        <v>39.549999999999997</v>
      </c>
      <c r="Q54"/>
      <c r="R54" t="s">
        <v>8045</v>
      </c>
      <c r="S54" s="2">
        <v>0</v>
      </c>
      <c r="T54" s="2">
        <v>0</v>
      </c>
      <c r="U54" s="2"/>
    </row>
    <row r="55" spans="1:21" x14ac:dyDescent="0.25">
      <c r="A55" t="s">
        <v>9022</v>
      </c>
      <c r="B55" t="s">
        <v>9204</v>
      </c>
      <c r="C55" t="s">
        <v>7706</v>
      </c>
      <c r="D55" t="s">
        <v>0</v>
      </c>
      <c r="E55">
        <v>622</v>
      </c>
      <c r="F55" t="s">
        <v>9147</v>
      </c>
      <c r="G55" t="s">
        <v>9202</v>
      </c>
      <c r="H55" s="2">
        <v>0</v>
      </c>
      <c r="I55" s="2">
        <v>0</v>
      </c>
      <c r="J55" s="2">
        <v>0</v>
      </c>
      <c r="K55" s="15">
        <v>145.09</v>
      </c>
      <c r="L55" s="2">
        <v>0</v>
      </c>
      <c r="M55" s="2">
        <v>0</v>
      </c>
      <c r="N55" s="2">
        <v>0</v>
      </c>
      <c r="O55" s="2">
        <v>18.861700000000003</v>
      </c>
      <c r="P55" s="2">
        <v>163.95170000000002</v>
      </c>
      <c r="Q55"/>
      <c r="R55" t="s">
        <v>8045</v>
      </c>
      <c r="S55" s="2">
        <v>0</v>
      </c>
      <c r="T55" s="2">
        <v>0</v>
      </c>
      <c r="U55" s="2"/>
    </row>
    <row r="56" spans="1:21" x14ac:dyDescent="0.25">
      <c r="A56" t="s">
        <v>9022</v>
      </c>
      <c r="B56" t="s">
        <v>9203</v>
      </c>
      <c r="C56" t="s">
        <v>7706</v>
      </c>
      <c r="D56" t="s">
        <v>0</v>
      </c>
      <c r="E56">
        <v>641</v>
      </c>
      <c r="F56" t="s">
        <v>9147</v>
      </c>
      <c r="G56" t="s">
        <v>9202</v>
      </c>
      <c r="H56" s="2">
        <v>0</v>
      </c>
      <c r="I56" s="2">
        <v>0</v>
      </c>
      <c r="J56" s="2">
        <v>0</v>
      </c>
      <c r="K56" s="15">
        <v>35</v>
      </c>
      <c r="L56" s="2">
        <v>0</v>
      </c>
      <c r="M56" s="2">
        <v>0</v>
      </c>
      <c r="N56" s="2">
        <v>0</v>
      </c>
      <c r="O56" s="2">
        <v>4.55</v>
      </c>
      <c r="P56" s="2">
        <v>39.549999999999997</v>
      </c>
      <c r="Q56"/>
      <c r="R56" t="s">
        <v>8045</v>
      </c>
      <c r="S56" s="2">
        <v>0</v>
      </c>
      <c r="T56" s="2">
        <v>0</v>
      </c>
      <c r="U56" s="2"/>
    </row>
    <row r="57" spans="1:21" x14ac:dyDescent="0.25">
      <c r="A57" t="s">
        <v>9022</v>
      </c>
      <c r="B57" t="s">
        <v>9201</v>
      </c>
      <c r="C57" t="s">
        <v>7706</v>
      </c>
      <c r="D57" t="s">
        <v>0</v>
      </c>
      <c r="E57">
        <v>650</v>
      </c>
      <c r="F57" t="s">
        <v>9147</v>
      </c>
      <c r="G57" t="s">
        <v>9202</v>
      </c>
      <c r="H57" s="2">
        <v>0</v>
      </c>
      <c r="I57" s="2">
        <v>0</v>
      </c>
      <c r="J57" s="2">
        <v>0</v>
      </c>
      <c r="K57" s="15">
        <v>18.850000000000001</v>
      </c>
      <c r="L57" s="2">
        <v>0</v>
      </c>
      <c r="M57" s="2">
        <v>0</v>
      </c>
      <c r="N57" s="2">
        <v>0</v>
      </c>
      <c r="O57" s="2">
        <v>2.4505000000000003</v>
      </c>
      <c r="P57" s="2">
        <v>21.300500000000003</v>
      </c>
      <c r="Q57"/>
      <c r="R57" t="s">
        <v>8045</v>
      </c>
      <c r="S57" s="2">
        <v>0</v>
      </c>
      <c r="T57" s="2">
        <v>0</v>
      </c>
      <c r="U57" s="2"/>
    </row>
    <row r="58" spans="1:21" x14ac:dyDescent="0.25">
      <c r="A58" t="s">
        <v>9022</v>
      </c>
      <c r="B58" t="s">
        <v>9200</v>
      </c>
      <c r="C58" t="s">
        <v>7706</v>
      </c>
      <c r="D58" t="s">
        <v>0</v>
      </c>
      <c r="E58">
        <v>44837</v>
      </c>
      <c r="F58" t="s">
        <v>1384</v>
      </c>
      <c r="G58" t="s">
        <v>1385</v>
      </c>
      <c r="H58" s="2">
        <v>0.64</v>
      </c>
      <c r="I58" s="2">
        <v>0</v>
      </c>
      <c r="J58" s="2">
        <v>0</v>
      </c>
      <c r="K58" s="15">
        <v>8.27</v>
      </c>
      <c r="L58" s="2">
        <v>0</v>
      </c>
      <c r="M58" s="2">
        <v>0</v>
      </c>
      <c r="N58" s="2">
        <v>0</v>
      </c>
      <c r="O58" s="2">
        <v>1.0750999999999999</v>
      </c>
      <c r="P58" s="2">
        <v>9.9850999999999992</v>
      </c>
      <c r="Q58"/>
      <c r="R58" t="s">
        <v>8045</v>
      </c>
      <c r="S58" s="2">
        <v>0</v>
      </c>
      <c r="T58" s="2">
        <v>0</v>
      </c>
      <c r="U58" s="2"/>
    </row>
    <row r="59" spans="1:21" x14ac:dyDescent="0.25">
      <c r="A59" t="s">
        <v>9022</v>
      </c>
      <c r="B59" t="s">
        <v>9191</v>
      </c>
      <c r="C59" t="s">
        <v>7706</v>
      </c>
      <c r="D59" t="s">
        <v>0</v>
      </c>
      <c r="E59">
        <v>81198</v>
      </c>
      <c r="F59" t="s">
        <v>1424</v>
      </c>
      <c r="G59" t="s">
        <v>1425</v>
      </c>
      <c r="H59" s="2">
        <v>4.09</v>
      </c>
      <c r="I59" s="2">
        <v>0</v>
      </c>
      <c r="J59" s="2">
        <v>0</v>
      </c>
      <c r="K59" s="15">
        <v>49.48</v>
      </c>
      <c r="L59" s="2">
        <v>0</v>
      </c>
      <c r="M59" s="2">
        <v>0</v>
      </c>
      <c r="N59" s="2">
        <v>0</v>
      </c>
      <c r="O59" s="2">
        <v>6.4323999999999995</v>
      </c>
      <c r="P59" s="2">
        <v>60.002399999999994</v>
      </c>
      <c r="Q59"/>
      <c r="R59" t="s">
        <v>8045</v>
      </c>
      <c r="S59" s="2">
        <v>0</v>
      </c>
      <c r="T59" s="2">
        <v>0</v>
      </c>
      <c r="U59" s="2"/>
    </row>
    <row r="60" spans="1:21" x14ac:dyDescent="0.25">
      <c r="A60" t="s">
        <v>9022</v>
      </c>
      <c r="B60" t="s">
        <v>9199</v>
      </c>
      <c r="C60" t="s">
        <v>7706</v>
      </c>
      <c r="D60" t="s">
        <v>0</v>
      </c>
      <c r="E60">
        <v>34441</v>
      </c>
      <c r="F60" t="s">
        <v>1424</v>
      </c>
      <c r="G60" t="s">
        <v>1425</v>
      </c>
      <c r="H60" s="2">
        <v>1.06</v>
      </c>
      <c r="I60" s="2">
        <v>0</v>
      </c>
      <c r="J60" s="2">
        <v>0</v>
      </c>
      <c r="K60" s="15">
        <v>12.34</v>
      </c>
      <c r="L60" s="2">
        <v>0</v>
      </c>
      <c r="M60" s="2">
        <v>0</v>
      </c>
      <c r="N60" s="2">
        <v>0</v>
      </c>
      <c r="O60" s="2">
        <v>1.6042000000000001</v>
      </c>
      <c r="P60" s="2">
        <v>15.004200000000001</v>
      </c>
      <c r="Q60"/>
      <c r="R60" t="s">
        <v>8045</v>
      </c>
      <c r="S60" s="2">
        <v>0</v>
      </c>
      <c r="T60" s="2">
        <v>0</v>
      </c>
      <c r="U60" s="2"/>
    </row>
    <row r="61" spans="1:21" x14ac:dyDescent="0.25">
      <c r="A61" t="s">
        <v>9022</v>
      </c>
      <c r="B61" t="s">
        <v>9194</v>
      </c>
      <c r="C61" t="s">
        <v>7706</v>
      </c>
      <c r="D61" t="s">
        <v>0</v>
      </c>
      <c r="E61">
        <v>504228</v>
      </c>
      <c r="F61" t="s">
        <v>1375</v>
      </c>
      <c r="G61" t="s">
        <v>1376</v>
      </c>
      <c r="H61" s="2">
        <v>0.68</v>
      </c>
      <c r="I61" s="2">
        <v>0</v>
      </c>
      <c r="J61" s="2">
        <v>0</v>
      </c>
      <c r="K61" s="15">
        <v>8.25</v>
      </c>
      <c r="L61" s="2">
        <v>0</v>
      </c>
      <c r="M61" s="2">
        <v>0</v>
      </c>
      <c r="N61" s="2">
        <v>0</v>
      </c>
      <c r="O61" s="2">
        <v>1.0725</v>
      </c>
      <c r="P61" s="2">
        <v>10.0025</v>
      </c>
      <c r="Q61"/>
      <c r="R61" t="s">
        <v>8045</v>
      </c>
      <c r="S61" s="2">
        <v>0</v>
      </c>
      <c r="T61" s="2">
        <v>0</v>
      </c>
      <c r="U61" s="2"/>
    </row>
    <row r="62" spans="1:21" x14ac:dyDescent="0.25">
      <c r="A62" t="s">
        <v>9022</v>
      </c>
      <c r="B62" t="s">
        <v>9198</v>
      </c>
      <c r="C62" t="s">
        <v>7706</v>
      </c>
      <c r="D62" t="s">
        <v>0</v>
      </c>
      <c r="E62">
        <v>7298</v>
      </c>
      <c r="F62" t="s">
        <v>1750</v>
      </c>
      <c r="G62" t="s">
        <v>1751</v>
      </c>
      <c r="H62" s="2">
        <v>0</v>
      </c>
      <c r="I62" s="2">
        <v>0</v>
      </c>
      <c r="J62" s="2">
        <v>0</v>
      </c>
      <c r="K62" s="15">
        <v>43.98</v>
      </c>
      <c r="L62" s="2">
        <v>0</v>
      </c>
      <c r="M62" s="2">
        <v>0</v>
      </c>
      <c r="N62" s="2">
        <v>0</v>
      </c>
      <c r="O62" s="2">
        <v>5.7173999999999996</v>
      </c>
      <c r="P62" s="2">
        <v>49.697399999999995</v>
      </c>
      <c r="Q62"/>
      <c r="R62" t="s">
        <v>8045</v>
      </c>
      <c r="S62" s="2">
        <v>0</v>
      </c>
      <c r="T62" s="2">
        <v>0</v>
      </c>
      <c r="U62" s="2"/>
    </row>
    <row r="63" spans="1:21" x14ac:dyDescent="0.25">
      <c r="A63" t="s">
        <v>9022</v>
      </c>
      <c r="B63" t="s">
        <v>9197</v>
      </c>
      <c r="C63" t="s">
        <v>7706</v>
      </c>
      <c r="D63" t="s">
        <v>0</v>
      </c>
      <c r="E63">
        <v>85696</v>
      </c>
      <c r="F63" t="s">
        <v>1424</v>
      </c>
      <c r="G63" t="s">
        <v>1425</v>
      </c>
      <c r="H63" s="2">
        <v>4.4399999999999995</v>
      </c>
      <c r="I63" s="2">
        <v>0</v>
      </c>
      <c r="J63" s="2">
        <v>0</v>
      </c>
      <c r="K63" s="15">
        <v>55.36</v>
      </c>
      <c r="L63" s="2">
        <v>0</v>
      </c>
      <c r="M63" s="2">
        <v>0</v>
      </c>
      <c r="N63" s="2">
        <v>0</v>
      </c>
      <c r="O63" s="2">
        <v>7.1968000000000005</v>
      </c>
      <c r="P63" s="2">
        <v>66.996799999999993</v>
      </c>
      <c r="Q63"/>
      <c r="R63" t="s">
        <v>8045</v>
      </c>
      <c r="S63" s="2">
        <v>0</v>
      </c>
      <c r="T63" s="2">
        <v>0</v>
      </c>
      <c r="U63" s="2"/>
    </row>
    <row r="64" spans="1:21" x14ac:dyDescent="0.25">
      <c r="A64" t="s">
        <v>9022</v>
      </c>
      <c r="B64" t="s">
        <v>9194</v>
      </c>
      <c r="C64" t="s">
        <v>7706</v>
      </c>
      <c r="D64" t="s">
        <v>0</v>
      </c>
      <c r="E64">
        <v>504245</v>
      </c>
      <c r="F64" t="s">
        <v>9195</v>
      </c>
      <c r="G64" t="s">
        <v>9196</v>
      </c>
      <c r="H64" s="2">
        <v>4.09</v>
      </c>
      <c r="I64" s="2">
        <v>0</v>
      </c>
      <c r="J64" s="2">
        <v>0</v>
      </c>
      <c r="K64" s="15">
        <v>49.48</v>
      </c>
      <c r="L64" s="2">
        <v>0</v>
      </c>
      <c r="M64" s="2">
        <v>0</v>
      </c>
      <c r="N64" s="2">
        <v>0</v>
      </c>
      <c r="O64" s="2">
        <v>6.4323999999999995</v>
      </c>
      <c r="P64" s="2">
        <v>60.002399999999994</v>
      </c>
      <c r="Q64"/>
      <c r="R64" t="s">
        <v>8045</v>
      </c>
      <c r="S64" s="2">
        <v>0</v>
      </c>
      <c r="T64" s="2">
        <v>0</v>
      </c>
      <c r="U64" s="2"/>
    </row>
    <row r="65" spans="1:21" x14ac:dyDescent="0.25">
      <c r="A65" t="s">
        <v>9022</v>
      </c>
      <c r="B65" t="s">
        <v>9192</v>
      </c>
      <c r="C65" t="s">
        <v>7706</v>
      </c>
      <c r="D65" t="s">
        <v>0</v>
      </c>
      <c r="E65">
        <v>36016</v>
      </c>
      <c r="G65" t="s">
        <v>9193</v>
      </c>
      <c r="H65" s="2">
        <v>3.11</v>
      </c>
      <c r="I65" s="2">
        <v>0</v>
      </c>
      <c r="J65" s="2">
        <v>0</v>
      </c>
      <c r="K65" s="15">
        <v>36.19</v>
      </c>
      <c r="L65" s="2">
        <v>0</v>
      </c>
      <c r="M65" s="2">
        <v>0</v>
      </c>
      <c r="N65" s="2">
        <v>0</v>
      </c>
      <c r="O65" s="2">
        <v>4.7046999999999999</v>
      </c>
      <c r="P65" s="2">
        <v>44.0047</v>
      </c>
      <c r="Q65" t="s">
        <v>9113</v>
      </c>
      <c r="R65" t="s">
        <v>8045</v>
      </c>
      <c r="S65" s="2">
        <v>0</v>
      </c>
      <c r="T65" s="2">
        <v>0</v>
      </c>
      <c r="U65" s="2"/>
    </row>
    <row r="66" spans="1:21" x14ac:dyDescent="0.25">
      <c r="A66" t="s">
        <v>9022</v>
      </c>
      <c r="B66" t="s">
        <v>9191</v>
      </c>
      <c r="C66" t="s">
        <v>7706</v>
      </c>
      <c r="D66" t="s">
        <v>0</v>
      </c>
      <c r="E66">
        <v>12119</v>
      </c>
      <c r="F66" t="s">
        <v>7896</v>
      </c>
      <c r="G66" t="s">
        <v>7897</v>
      </c>
      <c r="H66" s="2">
        <v>0.32</v>
      </c>
      <c r="I66" s="2">
        <v>0</v>
      </c>
      <c r="J66" s="2">
        <v>0</v>
      </c>
      <c r="K66" s="15">
        <v>4.13</v>
      </c>
      <c r="L66" s="2">
        <v>0</v>
      </c>
      <c r="M66" s="2">
        <v>0</v>
      </c>
      <c r="N66" s="2">
        <v>0</v>
      </c>
      <c r="O66" s="2">
        <v>0.53690000000000004</v>
      </c>
      <c r="P66" s="2">
        <v>4.9869000000000003</v>
      </c>
      <c r="Q66"/>
      <c r="R66" t="s">
        <v>8045</v>
      </c>
      <c r="S66" s="2">
        <v>0</v>
      </c>
      <c r="T66" s="2">
        <v>0</v>
      </c>
      <c r="U66" s="2"/>
    </row>
    <row r="67" spans="1:21" x14ac:dyDescent="0.25">
      <c r="A67" t="s">
        <v>8323</v>
      </c>
      <c r="B67" s="91" t="s">
        <v>9107</v>
      </c>
      <c r="C67" t="s">
        <v>1</v>
      </c>
      <c r="D67" t="s">
        <v>0</v>
      </c>
      <c r="E67">
        <v>454</v>
      </c>
      <c r="F67" t="s">
        <v>9108</v>
      </c>
      <c r="G67" t="s">
        <v>9109</v>
      </c>
      <c r="H67" s="2">
        <v>0</v>
      </c>
      <c r="I67" s="2">
        <v>0</v>
      </c>
      <c r="J67" s="2">
        <v>0</v>
      </c>
      <c r="K67">
        <v>402.5</v>
      </c>
      <c r="L67" s="2">
        <v>0</v>
      </c>
      <c r="M67" s="2">
        <v>0</v>
      </c>
      <c r="N67" s="2">
        <v>0</v>
      </c>
      <c r="O67" s="2">
        <v>52.325000000000003</v>
      </c>
      <c r="P67" s="2">
        <v>454.82499999999999</v>
      </c>
      <c r="Q67">
        <v>0</v>
      </c>
      <c r="R67">
        <v>3</v>
      </c>
      <c r="S67">
        <v>0</v>
      </c>
      <c r="T67">
        <v>0</v>
      </c>
      <c r="U67" s="2"/>
    </row>
    <row r="68" spans="1:21" x14ac:dyDescent="0.25">
      <c r="A68" t="s">
        <v>8323</v>
      </c>
      <c r="B68" s="91" t="s">
        <v>9110</v>
      </c>
      <c r="C68" t="s">
        <v>1</v>
      </c>
      <c r="D68" t="s">
        <v>0</v>
      </c>
      <c r="E68">
        <v>35</v>
      </c>
      <c r="F68" t="s">
        <v>1334</v>
      </c>
      <c r="G68" t="s">
        <v>9111</v>
      </c>
      <c r="H68" s="2">
        <v>0</v>
      </c>
      <c r="I68" s="2">
        <v>0</v>
      </c>
      <c r="J68" s="2">
        <v>0</v>
      </c>
      <c r="K68">
        <v>625</v>
      </c>
      <c r="L68" s="2">
        <v>0</v>
      </c>
      <c r="M68" s="2">
        <v>0</v>
      </c>
      <c r="N68" s="2">
        <v>0</v>
      </c>
      <c r="O68" s="2">
        <v>81.25</v>
      </c>
      <c r="P68" s="2">
        <v>706.25</v>
      </c>
      <c r="Q68">
        <v>0</v>
      </c>
      <c r="R68">
        <v>3</v>
      </c>
      <c r="S68">
        <v>0</v>
      </c>
      <c r="T68">
        <v>0</v>
      </c>
      <c r="U68" s="2"/>
    </row>
    <row r="69" spans="1:21" x14ac:dyDescent="0.25">
      <c r="A69" t="s">
        <v>8323</v>
      </c>
      <c r="B69" s="91" t="s">
        <v>9112</v>
      </c>
      <c r="C69" t="s">
        <v>1</v>
      </c>
      <c r="D69" t="s">
        <v>0</v>
      </c>
      <c r="E69">
        <v>24933</v>
      </c>
      <c r="F69" t="s">
        <v>9113</v>
      </c>
      <c r="G69" t="s">
        <v>9114</v>
      </c>
      <c r="H69" s="2">
        <v>3.59</v>
      </c>
      <c r="I69" s="2">
        <v>0</v>
      </c>
      <c r="J69" s="2">
        <v>0</v>
      </c>
      <c r="K69">
        <v>41.07</v>
      </c>
      <c r="L69" s="2">
        <v>0</v>
      </c>
      <c r="M69" s="2">
        <v>0</v>
      </c>
      <c r="N69" s="2">
        <v>0</v>
      </c>
      <c r="O69" s="2">
        <v>5.3391000000000002</v>
      </c>
      <c r="P69" s="2">
        <v>49.999099999999999</v>
      </c>
      <c r="Q69">
        <v>0</v>
      </c>
      <c r="R69">
        <v>3</v>
      </c>
      <c r="S69">
        <v>0</v>
      </c>
      <c r="T69">
        <v>0</v>
      </c>
      <c r="U69" s="2"/>
    </row>
    <row r="70" spans="1:21" x14ac:dyDescent="0.25">
      <c r="A70" t="s">
        <v>8323</v>
      </c>
      <c r="B70" s="91" t="s">
        <v>9115</v>
      </c>
      <c r="C70" t="s">
        <v>1</v>
      </c>
      <c r="D70" t="s">
        <v>0</v>
      </c>
      <c r="E70">
        <v>2281008</v>
      </c>
      <c r="F70" t="s">
        <v>1324</v>
      </c>
      <c r="G70" t="s">
        <v>9116</v>
      </c>
      <c r="H70" s="2">
        <v>0.72</v>
      </c>
      <c r="I70" s="2">
        <v>0</v>
      </c>
      <c r="J70" s="2">
        <v>0</v>
      </c>
      <c r="K70">
        <v>8.2200000000000006</v>
      </c>
      <c r="L70" s="2">
        <v>0</v>
      </c>
      <c r="M70" s="2">
        <v>0</v>
      </c>
      <c r="N70" s="2">
        <v>0</v>
      </c>
      <c r="O70" s="2">
        <v>1.0686000000000002</v>
      </c>
      <c r="P70" s="2">
        <v>10.008600000000001</v>
      </c>
      <c r="Q70">
        <v>0</v>
      </c>
      <c r="R70">
        <v>3</v>
      </c>
      <c r="S70">
        <v>0</v>
      </c>
      <c r="T70">
        <v>0</v>
      </c>
      <c r="U70" s="2"/>
    </row>
    <row r="71" spans="1:21" x14ac:dyDescent="0.25">
      <c r="A71" t="s">
        <v>8323</v>
      </c>
      <c r="B71" s="126" t="s">
        <v>9064</v>
      </c>
      <c r="C71" t="s">
        <v>1</v>
      </c>
      <c r="D71" t="s">
        <v>0</v>
      </c>
      <c r="E71">
        <v>72225</v>
      </c>
      <c r="F71" t="s">
        <v>1424</v>
      </c>
      <c r="G71" t="s">
        <v>9117</v>
      </c>
      <c r="H71" s="2">
        <v>4.5</v>
      </c>
      <c r="I71" s="2">
        <v>0</v>
      </c>
      <c r="J71" s="2">
        <v>0</v>
      </c>
      <c r="K71">
        <v>53.54</v>
      </c>
      <c r="L71" s="2">
        <v>0</v>
      </c>
      <c r="M71" s="2">
        <v>0</v>
      </c>
      <c r="N71" s="2">
        <v>0</v>
      </c>
      <c r="O71" s="2">
        <v>6.9602000000000004</v>
      </c>
      <c r="P71" s="2">
        <v>65.000200000000007</v>
      </c>
      <c r="Q71">
        <v>0</v>
      </c>
      <c r="R71">
        <v>3</v>
      </c>
      <c r="S71">
        <v>0</v>
      </c>
      <c r="T71">
        <v>0</v>
      </c>
      <c r="U71" s="2"/>
    </row>
    <row r="72" spans="1:21" x14ac:dyDescent="0.25">
      <c r="A72" t="s">
        <v>8323</v>
      </c>
      <c r="B72" s="91" t="s">
        <v>9084</v>
      </c>
      <c r="C72" t="s">
        <v>1</v>
      </c>
      <c r="D72" t="s">
        <v>0</v>
      </c>
      <c r="E72">
        <v>76283</v>
      </c>
      <c r="F72" t="s">
        <v>1424</v>
      </c>
      <c r="G72" t="s">
        <v>9117</v>
      </c>
      <c r="H72" s="2">
        <v>4.01</v>
      </c>
      <c r="I72" s="2">
        <v>0</v>
      </c>
      <c r="J72" s="2">
        <v>0</v>
      </c>
      <c r="K72">
        <v>48.03</v>
      </c>
      <c r="L72" s="2">
        <v>0</v>
      </c>
      <c r="M72" s="2">
        <v>0</v>
      </c>
      <c r="N72" s="2">
        <v>0</v>
      </c>
      <c r="O72" s="2">
        <v>6.2439</v>
      </c>
      <c r="P72" s="2">
        <v>58.283900000000003</v>
      </c>
      <c r="Q72">
        <v>0</v>
      </c>
      <c r="R72">
        <v>3</v>
      </c>
      <c r="S72">
        <v>0</v>
      </c>
      <c r="T72">
        <v>0</v>
      </c>
      <c r="U72" s="2"/>
    </row>
    <row r="73" spans="1:21" x14ac:dyDescent="0.25">
      <c r="A73" t="s">
        <v>8323</v>
      </c>
      <c r="B73" s="91" t="s">
        <v>9084</v>
      </c>
      <c r="C73" t="s">
        <v>1</v>
      </c>
      <c r="D73" t="s">
        <v>0</v>
      </c>
      <c r="E73">
        <v>74634</v>
      </c>
      <c r="F73" t="s">
        <v>1424</v>
      </c>
      <c r="G73" t="s">
        <v>9117</v>
      </c>
      <c r="H73" s="2">
        <v>4.33</v>
      </c>
      <c r="I73" s="2">
        <v>0</v>
      </c>
      <c r="J73" s="2">
        <v>0</v>
      </c>
      <c r="K73">
        <v>51.92</v>
      </c>
      <c r="L73" s="2">
        <v>0</v>
      </c>
      <c r="M73" s="2">
        <v>0</v>
      </c>
      <c r="N73" s="2">
        <v>0</v>
      </c>
      <c r="O73" s="2">
        <v>6.7496</v>
      </c>
      <c r="P73" s="2">
        <v>62.999600000000001</v>
      </c>
      <c r="Q73">
        <v>0</v>
      </c>
      <c r="R73">
        <v>3</v>
      </c>
      <c r="S73">
        <v>0</v>
      </c>
      <c r="T73">
        <v>0</v>
      </c>
      <c r="U73" s="2"/>
    </row>
    <row r="74" spans="1:21" x14ac:dyDescent="0.25">
      <c r="A74" s="91" t="s">
        <v>8322</v>
      </c>
      <c r="B74" s="91" t="s">
        <v>9091</v>
      </c>
      <c r="C74" s="91" t="s">
        <v>1</v>
      </c>
      <c r="D74" s="91" t="s">
        <v>0</v>
      </c>
      <c r="E74" s="91">
        <v>848</v>
      </c>
      <c r="F74" s="91" t="s">
        <v>9118</v>
      </c>
      <c r="G74" s="91" t="s">
        <v>9119</v>
      </c>
      <c r="H74" s="127">
        <v>0</v>
      </c>
      <c r="I74" s="127">
        <v>0</v>
      </c>
      <c r="J74" s="127">
        <v>0</v>
      </c>
      <c r="K74" s="91">
        <v>50</v>
      </c>
      <c r="L74" s="127">
        <v>0</v>
      </c>
      <c r="M74" s="127">
        <v>0</v>
      </c>
      <c r="N74" s="127">
        <v>0</v>
      </c>
      <c r="O74" s="127">
        <v>6.5</v>
      </c>
      <c r="P74" s="127">
        <v>56.5</v>
      </c>
      <c r="Q74" s="91">
        <v>0</v>
      </c>
      <c r="R74" s="91">
        <v>3</v>
      </c>
      <c r="S74" s="91">
        <v>0</v>
      </c>
      <c r="T74" s="91">
        <v>0</v>
      </c>
      <c r="U74" s="2"/>
    </row>
    <row r="75" spans="1:21" x14ac:dyDescent="0.25">
      <c r="A75" s="91" t="s">
        <v>8322</v>
      </c>
      <c r="B75" s="91" t="s">
        <v>9094</v>
      </c>
      <c r="C75" s="91" t="s">
        <v>1</v>
      </c>
      <c r="D75" s="91" t="s">
        <v>0</v>
      </c>
      <c r="E75" s="91">
        <v>596810</v>
      </c>
      <c r="F75" s="91" t="s">
        <v>1369</v>
      </c>
      <c r="G75" s="91" t="s">
        <v>9120</v>
      </c>
      <c r="H75" s="127">
        <v>4.5199999999999996</v>
      </c>
      <c r="I75" s="127">
        <v>0</v>
      </c>
      <c r="J75" s="127">
        <v>0</v>
      </c>
      <c r="K75" s="91">
        <v>58.83</v>
      </c>
      <c r="L75" s="127">
        <v>0</v>
      </c>
      <c r="M75" s="127">
        <v>0</v>
      </c>
      <c r="N75" s="127">
        <v>0</v>
      </c>
      <c r="O75" s="127">
        <v>7.6478999999999999</v>
      </c>
      <c r="P75" s="127">
        <v>70.997899999999987</v>
      </c>
      <c r="Q75" s="91">
        <v>0</v>
      </c>
      <c r="R75" s="91">
        <v>3</v>
      </c>
      <c r="S75" s="91">
        <v>0</v>
      </c>
      <c r="T75" s="91">
        <v>0</v>
      </c>
      <c r="U75" s="115"/>
    </row>
    <row r="76" spans="1:21" x14ac:dyDescent="0.25">
      <c r="A76" s="91" t="s">
        <v>8322</v>
      </c>
      <c r="B76" s="91" t="s">
        <v>9121</v>
      </c>
      <c r="C76" s="91" t="s">
        <v>1</v>
      </c>
      <c r="D76" s="91" t="s">
        <v>0</v>
      </c>
      <c r="E76" s="91">
        <v>100170</v>
      </c>
      <c r="F76" s="91" t="s">
        <v>1494</v>
      </c>
      <c r="G76" s="91" t="s">
        <v>9122</v>
      </c>
      <c r="H76" s="127">
        <v>1.3800000000000001</v>
      </c>
      <c r="I76" s="127">
        <v>0</v>
      </c>
      <c r="J76" s="127">
        <v>0</v>
      </c>
      <c r="K76" s="91">
        <v>16.48</v>
      </c>
      <c r="L76" s="127">
        <v>0</v>
      </c>
      <c r="M76" s="127">
        <v>0</v>
      </c>
      <c r="N76" s="127">
        <v>0</v>
      </c>
      <c r="O76" s="127">
        <v>2.1424000000000003</v>
      </c>
      <c r="P76" s="127">
        <v>20.002400000000002</v>
      </c>
      <c r="Q76" s="91">
        <v>0</v>
      </c>
      <c r="R76" s="91">
        <v>3</v>
      </c>
      <c r="S76" s="91">
        <v>0</v>
      </c>
      <c r="T76" s="91">
        <v>0</v>
      </c>
      <c r="U76" s="115"/>
    </row>
    <row r="77" spans="1:21" x14ac:dyDescent="0.25">
      <c r="A77" s="91" t="s">
        <v>8322</v>
      </c>
      <c r="B77" s="91" t="s">
        <v>9123</v>
      </c>
      <c r="C77" s="91" t="s">
        <v>1</v>
      </c>
      <c r="D77" s="91" t="s">
        <v>0</v>
      </c>
      <c r="E77" s="91">
        <v>636</v>
      </c>
      <c r="F77" s="91" t="s">
        <v>9124</v>
      </c>
      <c r="G77" s="91" t="s">
        <v>9125</v>
      </c>
      <c r="H77" s="127">
        <v>0</v>
      </c>
      <c r="I77" s="127">
        <v>0</v>
      </c>
      <c r="J77" s="127">
        <v>0</v>
      </c>
      <c r="K77" s="91">
        <v>920</v>
      </c>
      <c r="L77" s="127">
        <v>0</v>
      </c>
      <c r="M77" s="127">
        <v>0</v>
      </c>
      <c r="N77" s="127">
        <v>0</v>
      </c>
      <c r="O77" s="127">
        <v>119.60000000000001</v>
      </c>
      <c r="P77" s="127">
        <v>1039.5999999999999</v>
      </c>
      <c r="Q77" s="91">
        <v>0</v>
      </c>
      <c r="R77" s="91">
        <v>3</v>
      </c>
      <c r="S77" s="91">
        <v>0</v>
      </c>
      <c r="T77" s="91">
        <v>0</v>
      </c>
      <c r="U77" s="2"/>
    </row>
    <row r="78" spans="1:21" x14ac:dyDescent="0.25">
      <c r="A78" s="91" t="s">
        <v>8322</v>
      </c>
      <c r="B78" s="91" t="s">
        <v>9126</v>
      </c>
      <c r="C78" s="91" t="s">
        <v>1</v>
      </c>
      <c r="D78" s="91" t="s">
        <v>0</v>
      </c>
      <c r="E78" s="91">
        <v>70994</v>
      </c>
      <c r="F78" s="91" t="s">
        <v>1498</v>
      </c>
      <c r="G78" s="91" t="s">
        <v>9127</v>
      </c>
      <c r="H78" s="127">
        <v>4.55</v>
      </c>
      <c r="I78" s="127">
        <v>0</v>
      </c>
      <c r="J78" s="127">
        <v>0</v>
      </c>
      <c r="K78" s="91">
        <v>55.27</v>
      </c>
      <c r="L78" s="127">
        <v>0</v>
      </c>
      <c r="M78" s="127">
        <v>0</v>
      </c>
      <c r="N78" s="127">
        <v>0</v>
      </c>
      <c r="O78" s="127">
        <v>7.1851000000000003</v>
      </c>
      <c r="P78" s="127">
        <v>67.005099999999999</v>
      </c>
      <c r="Q78" s="91">
        <v>0</v>
      </c>
      <c r="R78" s="91">
        <v>3</v>
      </c>
      <c r="S78" s="91">
        <v>0</v>
      </c>
      <c r="T78" s="91">
        <v>0</v>
      </c>
      <c r="U78" s="2"/>
    </row>
    <row r="79" spans="1:21" x14ac:dyDescent="0.25">
      <c r="A79" s="91" t="s">
        <v>8322</v>
      </c>
      <c r="B79" s="91" t="s">
        <v>9128</v>
      </c>
      <c r="C79" s="91" t="s">
        <v>1</v>
      </c>
      <c r="D79" s="91" t="s">
        <v>0</v>
      </c>
      <c r="E79" s="91">
        <v>326473</v>
      </c>
      <c r="F79" s="91" t="s">
        <v>1750</v>
      </c>
      <c r="G79" s="91" t="s">
        <v>9129</v>
      </c>
      <c r="H79" s="127">
        <v>3.24</v>
      </c>
      <c r="I79" s="127">
        <v>0</v>
      </c>
      <c r="J79" s="127">
        <v>0</v>
      </c>
      <c r="K79" s="91">
        <v>35.18</v>
      </c>
      <c r="L79" s="127">
        <v>0</v>
      </c>
      <c r="M79" s="127">
        <v>0</v>
      </c>
      <c r="N79" s="127">
        <v>0</v>
      </c>
      <c r="O79" s="127">
        <v>4.5734000000000004</v>
      </c>
      <c r="P79" s="127">
        <v>42.993400000000001</v>
      </c>
      <c r="Q79" s="91">
        <v>0</v>
      </c>
      <c r="R79" s="91">
        <v>3</v>
      </c>
      <c r="S79" s="91">
        <v>0</v>
      </c>
      <c r="T79" s="91">
        <v>0</v>
      </c>
      <c r="U79" s="2"/>
    </row>
    <row r="80" spans="1:21" x14ac:dyDescent="0.25">
      <c r="A80" s="91" t="s">
        <v>8322</v>
      </c>
      <c r="B80" s="91" t="s">
        <v>9130</v>
      </c>
      <c r="C80" s="91" t="s">
        <v>1</v>
      </c>
      <c r="D80" s="91" t="s">
        <v>0</v>
      </c>
      <c r="E80" s="91">
        <v>86988</v>
      </c>
      <c r="F80" s="91" t="s">
        <v>1750</v>
      </c>
      <c r="G80" s="91" t="s">
        <v>9129</v>
      </c>
      <c r="H80" s="127">
        <v>2.5</v>
      </c>
      <c r="I80" s="127">
        <v>0</v>
      </c>
      <c r="J80" s="127">
        <v>0</v>
      </c>
      <c r="K80" s="91">
        <v>43.98</v>
      </c>
      <c r="L80" s="127">
        <v>0</v>
      </c>
      <c r="M80" s="127">
        <v>0</v>
      </c>
      <c r="N80" s="127">
        <v>0</v>
      </c>
      <c r="O80" s="127">
        <v>5.7173999999999996</v>
      </c>
      <c r="P80" s="127">
        <v>52.197399999999995</v>
      </c>
      <c r="Q80" s="91">
        <v>0</v>
      </c>
      <c r="R80" s="91">
        <v>3</v>
      </c>
      <c r="S80" s="91">
        <v>0</v>
      </c>
      <c r="T80" s="91">
        <v>0</v>
      </c>
      <c r="U80" s="2"/>
    </row>
    <row r="81" spans="1:21" x14ac:dyDescent="0.25">
      <c r="A81" s="91" t="s">
        <v>8322</v>
      </c>
      <c r="B81" s="91" t="s">
        <v>9131</v>
      </c>
      <c r="C81" s="91" t="s">
        <v>1</v>
      </c>
      <c r="D81" s="91" t="s">
        <v>0</v>
      </c>
      <c r="E81" s="91">
        <v>183446</v>
      </c>
      <c r="F81" s="91" t="s">
        <v>1750</v>
      </c>
      <c r="G81" s="91" t="s">
        <v>9129</v>
      </c>
      <c r="H81" s="127">
        <v>2.5</v>
      </c>
      <c r="I81" s="127">
        <v>0</v>
      </c>
      <c r="J81" s="127">
        <v>0</v>
      </c>
      <c r="K81" s="91">
        <v>43.98</v>
      </c>
      <c r="L81" s="127">
        <v>0</v>
      </c>
      <c r="M81" s="127">
        <v>0</v>
      </c>
      <c r="N81" s="127">
        <v>0</v>
      </c>
      <c r="O81" s="127">
        <v>5.7173999999999996</v>
      </c>
      <c r="P81" s="127">
        <v>52.197399999999995</v>
      </c>
      <c r="Q81" s="91">
        <v>0</v>
      </c>
      <c r="R81" s="91">
        <v>3</v>
      </c>
      <c r="S81" s="91">
        <v>0</v>
      </c>
      <c r="T81" s="91">
        <v>0</v>
      </c>
      <c r="U81" s="2"/>
    </row>
    <row r="82" spans="1:21" x14ac:dyDescent="0.25">
      <c r="A82" s="91" t="s">
        <v>8322</v>
      </c>
      <c r="B82" s="91" t="s">
        <v>9132</v>
      </c>
      <c r="C82" s="91" t="s">
        <v>1</v>
      </c>
      <c r="D82" s="91" t="s">
        <v>0</v>
      </c>
      <c r="E82" s="91">
        <v>61760</v>
      </c>
      <c r="F82" s="91" t="s">
        <v>1424</v>
      </c>
      <c r="G82" s="91" t="s">
        <v>9117</v>
      </c>
      <c r="H82" s="127">
        <v>3</v>
      </c>
      <c r="I82" s="127">
        <v>0</v>
      </c>
      <c r="J82" s="127">
        <v>0</v>
      </c>
      <c r="K82" s="91">
        <v>38.94</v>
      </c>
      <c r="L82" s="127">
        <v>0</v>
      </c>
      <c r="M82" s="127">
        <v>0</v>
      </c>
      <c r="N82" s="127">
        <v>0</v>
      </c>
      <c r="O82" s="127">
        <v>5.0621999999999998</v>
      </c>
      <c r="P82" s="127">
        <v>47.002199999999995</v>
      </c>
      <c r="Q82" s="91">
        <v>0</v>
      </c>
      <c r="R82" s="91">
        <v>3</v>
      </c>
      <c r="S82" s="91">
        <v>0</v>
      </c>
      <c r="T82" s="91">
        <v>0</v>
      </c>
      <c r="U82" s="2"/>
    </row>
    <row r="83" spans="1:21" x14ac:dyDescent="0.25">
      <c r="A83" s="91" t="s">
        <v>8322</v>
      </c>
      <c r="B83" s="91" t="s">
        <v>9133</v>
      </c>
      <c r="C83" s="91" t="s">
        <v>1</v>
      </c>
      <c r="D83" s="91" t="s">
        <v>0</v>
      </c>
      <c r="E83" s="91">
        <v>778</v>
      </c>
      <c r="F83" s="91" t="s">
        <v>9118</v>
      </c>
      <c r="G83" s="91" t="s">
        <v>9119</v>
      </c>
      <c r="H83" s="128">
        <v>0</v>
      </c>
      <c r="I83" s="128">
        <v>0</v>
      </c>
      <c r="J83" s="128">
        <v>0</v>
      </c>
      <c r="K83" s="91">
        <v>75</v>
      </c>
      <c r="L83" s="128">
        <v>0</v>
      </c>
      <c r="M83" s="128">
        <v>0</v>
      </c>
      <c r="N83" s="128">
        <v>0</v>
      </c>
      <c r="O83" s="128">
        <v>9.75</v>
      </c>
      <c r="P83" s="128">
        <v>84.75</v>
      </c>
      <c r="Q83" s="91">
        <v>0</v>
      </c>
      <c r="R83" s="91">
        <v>3</v>
      </c>
      <c r="S83" s="128">
        <v>0</v>
      </c>
      <c r="T83" s="128">
        <v>0</v>
      </c>
      <c r="U83" s="2"/>
    </row>
    <row r="84" spans="1:21" x14ac:dyDescent="0.25">
      <c r="A84" s="91" t="s">
        <v>8322</v>
      </c>
      <c r="B84" s="129">
        <v>45044</v>
      </c>
      <c r="C84" s="91" t="s">
        <v>1</v>
      </c>
      <c r="D84" s="91" t="s">
        <v>0</v>
      </c>
      <c r="E84" s="91">
        <v>150</v>
      </c>
      <c r="F84" s="91" t="s">
        <v>9108</v>
      </c>
      <c r="G84" s="91" t="s">
        <v>9109</v>
      </c>
      <c r="H84" s="128">
        <v>0</v>
      </c>
      <c r="I84" s="128">
        <v>0</v>
      </c>
      <c r="J84" s="128">
        <v>0</v>
      </c>
      <c r="K84" s="91">
        <v>1207.49</v>
      </c>
      <c r="L84" s="128">
        <v>0</v>
      </c>
      <c r="M84" s="128">
        <v>0</v>
      </c>
      <c r="N84" s="128">
        <v>0</v>
      </c>
      <c r="O84" s="128">
        <v>156.97370000000001</v>
      </c>
      <c r="P84" s="128">
        <v>1364.4637</v>
      </c>
      <c r="Q84" s="91">
        <v>0</v>
      </c>
      <c r="R84" s="91">
        <v>3</v>
      </c>
      <c r="S84" s="128"/>
      <c r="T84" s="128"/>
      <c r="U84" s="2"/>
    </row>
    <row r="85" spans="1:21" x14ac:dyDescent="0.25">
      <c r="A85" t="s">
        <v>8265</v>
      </c>
      <c r="B85" s="1" t="s">
        <v>9134</v>
      </c>
      <c r="C85" t="s">
        <v>1</v>
      </c>
      <c r="D85" t="s">
        <v>0</v>
      </c>
      <c r="E85">
        <v>62618</v>
      </c>
      <c r="F85" t="s">
        <v>1498</v>
      </c>
      <c r="G85" t="s">
        <v>9127</v>
      </c>
      <c r="H85" s="2">
        <v>4.0999999999999996</v>
      </c>
      <c r="I85" s="2">
        <v>0</v>
      </c>
      <c r="J85" s="2">
        <v>0</v>
      </c>
      <c r="K85" s="2">
        <v>50.35</v>
      </c>
      <c r="L85" s="2">
        <v>0</v>
      </c>
      <c r="M85" s="2">
        <v>0</v>
      </c>
      <c r="N85" s="2">
        <v>0</v>
      </c>
      <c r="O85" s="2">
        <v>6.5455000000000005</v>
      </c>
      <c r="P85" s="2">
        <v>60.995500000000007</v>
      </c>
      <c r="Q85" s="2">
        <v>0</v>
      </c>
      <c r="R85">
        <v>3</v>
      </c>
      <c r="S85" s="2"/>
      <c r="T85" s="2"/>
      <c r="U85" s="2"/>
    </row>
    <row r="86" spans="1:21" x14ac:dyDescent="0.25">
      <c r="A86" t="s">
        <v>8265</v>
      </c>
      <c r="B86" s="1" t="s">
        <v>9135</v>
      </c>
      <c r="C86" t="s">
        <v>1</v>
      </c>
      <c r="D86" t="s">
        <v>0</v>
      </c>
      <c r="E86">
        <v>497</v>
      </c>
      <c r="F86" t="s">
        <v>9124</v>
      </c>
      <c r="G86" t="s">
        <v>9125</v>
      </c>
      <c r="H86" s="2">
        <v>0</v>
      </c>
      <c r="I86" s="2">
        <v>0</v>
      </c>
      <c r="J86" s="2">
        <v>0</v>
      </c>
      <c r="K86" s="2">
        <v>520</v>
      </c>
      <c r="L86" s="2">
        <v>0</v>
      </c>
      <c r="M86" s="2">
        <v>0</v>
      </c>
      <c r="N86" s="2">
        <v>0</v>
      </c>
      <c r="O86" s="2">
        <v>67.600000000000009</v>
      </c>
      <c r="P86" s="2">
        <v>587.6</v>
      </c>
      <c r="Q86" s="2">
        <v>0</v>
      </c>
      <c r="R86">
        <v>3</v>
      </c>
      <c r="S86" s="2"/>
      <c r="T86" s="2"/>
      <c r="U86" s="2"/>
    </row>
    <row r="87" spans="1:21" x14ac:dyDescent="0.25">
      <c r="A87" t="s">
        <v>8265</v>
      </c>
      <c r="B87" s="1" t="s">
        <v>9136</v>
      </c>
      <c r="C87" t="s">
        <v>1</v>
      </c>
      <c r="D87" t="s">
        <v>0</v>
      </c>
      <c r="E87">
        <v>669862</v>
      </c>
      <c r="F87" t="s">
        <v>1324</v>
      </c>
      <c r="G87" t="s">
        <v>9116</v>
      </c>
      <c r="H87" s="2">
        <v>1.9</v>
      </c>
      <c r="I87" s="2">
        <v>0</v>
      </c>
      <c r="J87" s="2">
        <v>0</v>
      </c>
      <c r="K87" s="2">
        <v>22.4</v>
      </c>
      <c r="L87" s="2">
        <v>0</v>
      </c>
      <c r="M87" s="2">
        <v>0</v>
      </c>
      <c r="N87" s="2">
        <v>0</v>
      </c>
      <c r="O87" s="2">
        <v>2.9119999999999999</v>
      </c>
      <c r="P87" s="2">
        <v>27.211999999999996</v>
      </c>
      <c r="Q87" s="2">
        <v>0</v>
      </c>
      <c r="R87">
        <v>3</v>
      </c>
      <c r="S87" s="2"/>
      <c r="T87" s="2"/>
      <c r="U87" s="2"/>
    </row>
    <row r="88" spans="1:21" x14ac:dyDescent="0.25">
      <c r="A88" t="s">
        <v>8265</v>
      </c>
      <c r="B88" s="1" t="s">
        <v>9137</v>
      </c>
      <c r="C88" t="s">
        <v>1</v>
      </c>
      <c r="D88" t="s">
        <v>0</v>
      </c>
      <c r="E88">
        <v>594313</v>
      </c>
      <c r="F88" t="s">
        <v>1369</v>
      </c>
      <c r="G88" t="s">
        <v>9120</v>
      </c>
      <c r="H88" s="2">
        <v>4.38</v>
      </c>
      <c r="I88" s="2">
        <v>0</v>
      </c>
      <c r="J88" s="2">
        <v>0</v>
      </c>
      <c r="K88" s="2">
        <v>53.65</v>
      </c>
      <c r="L88" s="2">
        <v>0</v>
      </c>
      <c r="M88" s="2">
        <v>0</v>
      </c>
      <c r="N88" s="2">
        <v>0</v>
      </c>
      <c r="O88" s="2">
        <v>6.9744999999999999</v>
      </c>
      <c r="P88" s="2">
        <v>65.004500000000007</v>
      </c>
      <c r="Q88" s="2">
        <v>0</v>
      </c>
      <c r="R88">
        <v>3</v>
      </c>
      <c r="S88" s="2"/>
      <c r="T88" s="2"/>
      <c r="U88" s="2"/>
    </row>
    <row r="89" spans="1:21" x14ac:dyDescent="0.25">
      <c r="A89" t="s">
        <v>8265</v>
      </c>
      <c r="B89" s="1" t="s">
        <v>9068</v>
      </c>
      <c r="C89" t="s">
        <v>1</v>
      </c>
      <c r="D89" t="s">
        <v>0</v>
      </c>
      <c r="E89">
        <v>64891</v>
      </c>
      <c r="F89" t="s">
        <v>1498</v>
      </c>
      <c r="G89" t="s">
        <v>9127</v>
      </c>
      <c r="H89" s="2">
        <v>3.83</v>
      </c>
      <c r="I89" s="2">
        <v>0</v>
      </c>
      <c r="J89" s="2">
        <v>0</v>
      </c>
      <c r="K89" s="2">
        <v>47.05</v>
      </c>
      <c r="L89" s="2">
        <v>0</v>
      </c>
      <c r="M89" s="2">
        <v>0</v>
      </c>
      <c r="N89" s="2">
        <v>0</v>
      </c>
      <c r="O89" s="2">
        <v>6.1165000000000003</v>
      </c>
      <c r="P89" s="2">
        <v>56.996499999999997</v>
      </c>
      <c r="Q89" s="2">
        <v>0</v>
      </c>
      <c r="R89">
        <v>3</v>
      </c>
      <c r="S89" s="2"/>
      <c r="T89" s="2"/>
      <c r="U89" s="2"/>
    </row>
    <row r="90" spans="1:21" x14ac:dyDescent="0.25">
      <c r="A90" t="s">
        <v>8265</v>
      </c>
      <c r="B90" s="1" t="s">
        <v>9068</v>
      </c>
      <c r="C90" t="s">
        <v>1</v>
      </c>
      <c r="D90" t="s">
        <v>0</v>
      </c>
      <c r="E90">
        <v>26802</v>
      </c>
      <c r="F90" t="s">
        <v>1487</v>
      </c>
      <c r="G90" t="s">
        <v>9138</v>
      </c>
      <c r="H90" s="2">
        <v>1.34</v>
      </c>
      <c r="I90" s="2">
        <v>0</v>
      </c>
      <c r="J90" s="2">
        <v>0</v>
      </c>
      <c r="K90" s="2">
        <v>16.510000000000002</v>
      </c>
      <c r="L90" s="2">
        <v>0</v>
      </c>
      <c r="M90" s="2">
        <v>0</v>
      </c>
      <c r="N90" s="2">
        <v>0</v>
      </c>
      <c r="O90" s="2">
        <v>2.1463000000000001</v>
      </c>
      <c r="P90" s="2">
        <v>19.996300000000002</v>
      </c>
      <c r="Q90" s="2">
        <v>0</v>
      </c>
      <c r="R90">
        <v>3</v>
      </c>
      <c r="S90" s="2"/>
      <c r="T90" s="2"/>
      <c r="U90" s="2"/>
    </row>
    <row r="91" spans="1:21" x14ac:dyDescent="0.25">
      <c r="A91" t="s">
        <v>8265</v>
      </c>
      <c r="B91" s="1" t="s">
        <v>9139</v>
      </c>
      <c r="C91" t="s">
        <v>1</v>
      </c>
      <c r="D91" t="s">
        <v>0</v>
      </c>
      <c r="E91">
        <v>91788</v>
      </c>
      <c r="F91" t="s">
        <v>1494</v>
      </c>
      <c r="G91" t="s">
        <v>9122</v>
      </c>
      <c r="H91" s="2">
        <v>4.5599999999999996</v>
      </c>
      <c r="I91" s="2">
        <v>0</v>
      </c>
      <c r="J91" s="2">
        <v>0</v>
      </c>
      <c r="K91" s="2">
        <v>58.8</v>
      </c>
      <c r="L91" s="2">
        <v>0</v>
      </c>
      <c r="M91" s="2">
        <v>0</v>
      </c>
      <c r="N91" s="2">
        <v>0</v>
      </c>
      <c r="O91" s="2">
        <v>7.6440000000000001</v>
      </c>
      <c r="P91" s="2">
        <v>71.004000000000005</v>
      </c>
      <c r="Q91" s="2">
        <v>0</v>
      </c>
      <c r="R91">
        <v>3</v>
      </c>
      <c r="S91" s="2"/>
      <c r="T91" s="2"/>
      <c r="U91" s="2"/>
    </row>
    <row r="92" spans="1:21" x14ac:dyDescent="0.25">
      <c r="A92" t="s">
        <v>8265</v>
      </c>
      <c r="B92" s="1" t="s">
        <v>9133</v>
      </c>
      <c r="C92" t="s">
        <v>1</v>
      </c>
      <c r="D92" t="s">
        <v>0</v>
      </c>
      <c r="E92">
        <v>59594</v>
      </c>
      <c r="F92" t="s">
        <v>3075</v>
      </c>
      <c r="G92" t="s">
        <v>9140</v>
      </c>
      <c r="H92" s="2">
        <v>0</v>
      </c>
      <c r="I92" s="2">
        <v>0</v>
      </c>
      <c r="J92" s="2">
        <v>0</v>
      </c>
      <c r="K92" s="2">
        <v>55</v>
      </c>
      <c r="L92" s="2">
        <v>0</v>
      </c>
      <c r="M92" s="2">
        <v>0</v>
      </c>
      <c r="N92" s="2">
        <v>0</v>
      </c>
      <c r="O92" s="2">
        <v>7.15</v>
      </c>
      <c r="P92" s="2">
        <v>62.15</v>
      </c>
      <c r="Q92" s="2">
        <v>0</v>
      </c>
      <c r="R92">
        <v>3</v>
      </c>
      <c r="S92" s="2"/>
      <c r="T92" s="2"/>
      <c r="U92" s="2"/>
    </row>
    <row r="93" spans="1:21" x14ac:dyDescent="0.25">
      <c r="A93" t="s">
        <v>8153</v>
      </c>
      <c r="B93" s="1" t="s">
        <v>9141</v>
      </c>
      <c r="C93" t="s">
        <v>1</v>
      </c>
      <c r="D93" t="s">
        <v>0</v>
      </c>
      <c r="E93">
        <v>676</v>
      </c>
      <c r="F93" t="s">
        <v>9142</v>
      </c>
      <c r="G93" t="s">
        <v>9143</v>
      </c>
      <c r="H93" s="2">
        <v>0</v>
      </c>
      <c r="I93" s="2">
        <v>0</v>
      </c>
      <c r="J93" s="2">
        <v>0</v>
      </c>
      <c r="K93" s="2">
        <v>75</v>
      </c>
      <c r="L93" s="2">
        <v>0</v>
      </c>
      <c r="M93" s="2">
        <v>0</v>
      </c>
      <c r="N93" s="2">
        <v>0</v>
      </c>
      <c r="O93" s="2">
        <v>9.75</v>
      </c>
      <c r="P93" s="2">
        <v>84.75</v>
      </c>
      <c r="R93">
        <v>3</v>
      </c>
      <c r="S93" s="2"/>
      <c r="T93" s="2"/>
      <c r="U93" s="2"/>
    </row>
    <row r="94" spans="1:21" x14ac:dyDescent="0.25">
      <c r="A94" t="s">
        <v>8153</v>
      </c>
      <c r="B94" s="1" t="s">
        <v>9144</v>
      </c>
      <c r="C94" t="s">
        <v>1</v>
      </c>
      <c r="D94" t="s">
        <v>0</v>
      </c>
      <c r="E94">
        <v>433</v>
      </c>
      <c r="F94" t="s">
        <v>9124</v>
      </c>
      <c r="G94" t="s">
        <v>9125</v>
      </c>
      <c r="H94" s="2">
        <v>0</v>
      </c>
      <c r="I94" s="2">
        <v>0</v>
      </c>
      <c r="J94" s="2">
        <v>0</v>
      </c>
      <c r="K94" s="2">
        <v>760</v>
      </c>
      <c r="L94" s="2">
        <v>0</v>
      </c>
      <c r="M94" s="2">
        <v>0</v>
      </c>
      <c r="N94" s="2">
        <v>0</v>
      </c>
      <c r="O94" s="2">
        <v>98.8</v>
      </c>
      <c r="P94" s="2">
        <v>858.8</v>
      </c>
      <c r="R94">
        <v>3</v>
      </c>
      <c r="S94" s="2"/>
      <c r="T94" s="2"/>
      <c r="U94" s="2"/>
    </row>
    <row r="95" spans="1:21" x14ac:dyDescent="0.25">
      <c r="A95" t="s">
        <v>8153</v>
      </c>
      <c r="B95" s="1" t="s">
        <v>9144</v>
      </c>
      <c r="C95" t="s">
        <v>1</v>
      </c>
      <c r="D95" t="s">
        <v>0</v>
      </c>
      <c r="E95">
        <v>3585</v>
      </c>
      <c r="G95" t="s">
        <v>9114</v>
      </c>
      <c r="H95" s="2">
        <v>4.05</v>
      </c>
      <c r="I95" s="2">
        <v>0</v>
      </c>
      <c r="J95" s="2">
        <v>0</v>
      </c>
      <c r="K95" s="2">
        <v>49.51</v>
      </c>
      <c r="L95" s="2">
        <v>0</v>
      </c>
      <c r="M95" s="2">
        <v>0</v>
      </c>
      <c r="N95" s="2">
        <v>0</v>
      </c>
      <c r="O95" s="2">
        <v>6.4363000000000001</v>
      </c>
      <c r="P95" s="2">
        <v>59.996299999999998</v>
      </c>
      <c r="Q95" s="2" t="s">
        <v>9113</v>
      </c>
      <c r="R95">
        <v>3</v>
      </c>
      <c r="S95" s="2"/>
      <c r="T95" s="2"/>
      <c r="U95" s="2"/>
    </row>
    <row r="96" spans="1:21" x14ac:dyDescent="0.25">
      <c r="A96" t="s">
        <v>8153</v>
      </c>
      <c r="B96" s="1" t="s">
        <v>9145</v>
      </c>
      <c r="C96" t="s">
        <v>1</v>
      </c>
      <c r="D96" t="s">
        <v>0</v>
      </c>
      <c r="E96">
        <v>3764</v>
      </c>
      <c r="G96" t="s">
        <v>9114</v>
      </c>
      <c r="H96" s="2">
        <v>1.38</v>
      </c>
      <c r="I96" s="2">
        <v>0</v>
      </c>
      <c r="J96" s="2">
        <v>0</v>
      </c>
      <c r="K96" s="2">
        <v>16.48</v>
      </c>
      <c r="L96" s="2">
        <v>0</v>
      </c>
      <c r="M96" s="2">
        <v>0</v>
      </c>
      <c r="N96" s="2">
        <v>0</v>
      </c>
      <c r="O96" s="2">
        <v>2.1424000000000003</v>
      </c>
      <c r="P96" s="2">
        <v>20.002400000000002</v>
      </c>
      <c r="Q96" s="2" t="s">
        <v>9113</v>
      </c>
      <c r="R96">
        <v>3</v>
      </c>
      <c r="S96" s="2"/>
      <c r="T96" s="2"/>
      <c r="U96" s="2"/>
    </row>
    <row r="97" spans="1:21" x14ac:dyDescent="0.25">
      <c r="A97" t="s">
        <v>8153</v>
      </c>
      <c r="B97" s="1" t="s">
        <v>9146</v>
      </c>
      <c r="C97" t="s">
        <v>1</v>
      </c>
      <c r="D97" t="s">
        <v>0</v>
      </c>
      <c r="E97">
        <v>22</v>
      </c>
      <c r="F97" t="s">
        <v>9147</v>
      </c>
      <c r="G97" t="s">
        <v>9148</v>
      </c>
      <c r="H97" s="2">
        <v>0</v>
      </c>
      <c r="I97" s="2">
        <v>0</v>
      </c>
      <c r="J97" s="2">
        <v>0</v>
      </c>
      <c r="K97" s="2">
        <v>333.77</v>
      </c>
      <c r="L97" s="2">
        <v>0</v>
      </c>
      <c r="M97" s="2">
        <v>0</v>
      </c>
      <c r="N97" s="2">
        <v>0</v>
      </c>
      <c r="O97" s="2">
        <v>43.390099999999997</v>
      </c>
      <c r="P97" s="2">
        <v>377.1601</v>
      </c>
      <c r="R97">
        <v>3</v>
      </c>
      <c r="S97" s="2"/>
      <c r="T97" s="2"/>
      <c r="U97" s="2"/>
    </row>
    <row r="98" spans="1:21" x14ac:dyDescent="0.25">
      <c r="A98" t="s">
        <v>8153</v>
      </c>
      <c r="B98" s="1" t="s">
        <v>9146</v>
      </c>
      <c r="C98" t="s">
        <v>1</v>
      </c>
      <c r="D98" t="s">
        <v>0</v>
      </c>
      <c r="E98">
        <v>23</v>
      </c>
      <c r="F98" t="s">
        <v>9147</v>
      </c>
      <c r="G98" t="s">
        <v>9148</v>
      </c>
      <c r="H98" s="2">
        <v>0</v>
      </c>
      <c r="I98" s="2">
        <v>0</v>
      </c>
      <c r="J98" s="2">
        <v>0</v>
      </c>
      <c r="K98" s="2">
        <v>87</v>
      </c>
      <c r="L98" s="2">
        <v>0</v>
      </c>
      <c r="M98" s="2">
        <v>0</v>
      </c>
      <c r="N98" s="2">
        <v>0</v>
      </c>
      <c r="O98" s="2">
        <v>11.31</v>
      </c>
      <c r="P98" s="2">
        <v>98.31</v>
      </c>
      <c r="R98">
        <v>3</v>
      </c>
      <c r="S98" s="2"/>
      <c r="T98" s="2"/>
      <c r="U98" s="2"/>
    </row>
    <row r="99" spans="1:21" x14ac:dyDescent="0.25">
      <c r="A99" t="s">
        <v>8153</v>
      </c>
      <c r="B99" s="1" t="s">
        <v>9149</v>
      </c>
      <c r="C99" t="s">
        <v>1</v>
      </c>
      <c r="D99" t="s">
        <v>0</v>
      </c>
      <c r="E99">
        <v>916937</v>
      </c>
      <c r="F99" t="s">
        <v>1317</v>
      </c>
      <c r="G99" t="s">
        <v>9150</v>
      </c>
      <c r="H99" s="2">
        <v>0</v>
      </c>
      <c r="I99" s="2">
        <v>0</v>
      </c>
      <c r="J99" s="2">
        <v>0</v>
      </c>
      <c r="K99" s="2">
        <v>127.43</v>
      </c>
      <c r="L99" s="2">
        <v>0</v>
      </c>
      <c r="M99" s="2">
        <v>0</v>
      </c>
      <c r="N99" s="2">
        <v>0</v>
      </c>
      <c r="O99" s="2">
        <v>16.565900000000003</v>
      </c>
      <c r="P99" s="2">
        <v>143.99590000000001</v>
      </c>
      <c r="R99">
        <v>3</v>
      </c>
      <c r="S99" s="2"/>
      <c r="T99" s="2"/>
      <c r="U99" s="2"/>
    </row>
    <row r="100" spans="1:21" x14ac:dyDescent="0.25">
      <c r="A100" t="s">
        <v>8153</v>
      </c>
      <c r="B100" s="1" t="s">
        <v>9151</v>
      </c>
      <c r="C100" t="s">
        <v>1</v>
      </c>
      <c r="D100" t="s">
        <v>0</v>
      </c>
      <c r="E100">
        <v>47012</v>
      </c>
      <c r="F100" t="s">
        <v>1424</v>
      </c>
      <c r="G100" t="s">
        <v>9117</v>
      </c>
      <c r="H100" s="2">
        <v>3.2</v>
      </c>
      <c r="I100" s="2">
        <v>0</v>
      </c>
      <c r="J100" s="2">
        <v>0</v>
      </c>
      <c r="K100" s="2">
        <v>38.76</v>
      </c>
      <c r="L100" s="2">
        <v>0</v>
      </c>
      <c r="M100" s="2">
        <v>0</v>
      </c>
      <c r="N100" s="2">
        <v>0</v>
      </c>
      <c r="O100" s="2">
        <v>5.0388000000000002</v>
      </c>
      <c r="P100" s="2">
        <v>46.998800000000003</v>
      </c>
      <c r="R100">
        <v>3</v>
      </c>
      <c r="S100" s="2"/>
      <c r="T100" s="2"/>
      <c r="U100" s="2"/>
    </row>
    <row r="101" spans="1:21" x14ac:dyDescent="0.25">
      <c r="A101" t="s">
        <v>8153</v>
      </c>
      <c r="B101" s="1" t="s">
        <v>9152</v>
      </c>
      <c r="C101" t="s">
        <v>1</v>
      </c>
      <c r="D101" t="s">
        <v>0</v>
      </c>
      <c r="E101">
        <v>915678</v>
      </c>
      <c r="F101" t="s">
        <v>1317</v>
      </c>
      <c r="G101" t="s">
        <v>9150</v>
      </c>
      <c r="H101" s="2">
        <v>0</v>
      </c>
      <c r="I101" s="2">
        <v>0</v>
      </c>
      <c r="J101" s="2">
        <v>0</v>
      </c>
      <c r="K101" s="2">
        <v>70.22</v>
      </c>
      <c r="L101" s="2">
        <v>0</v>
      </c>
      <c r="M101" s="2">
        <v>0</v>
      </c>
      <c r="N101" s="2">
        <v>0</v>
      </c>
      <c r="O101" s="2">
        <v>9.1286000000000005</v>
      </c>
      <c r="P101" s="2">
        <v>79.348600000000005</v>
      </c>
      <c r="R101">
        <v>3</v>
      </c>
      <c r="S101" s="2"/>
      <c r="T101" s="2"/>
      <c r="U101" s="2"/>
    </row>
    <row r="102" spans="1:21" x14ac:dyDescent="0.25">
      <c r="A102" t="s">
        <v>8153</v>
      </c>
      <c r="B102" s="1" t="s">
        <v>9153</v>
      </c>
      <c r="C102" t="s">
        <v>1</v>
      </c>
      <c r="D102" t="s">
        <v>0</v>
      </c>
      <c r="E102">
        <v>47686</v>
      </c>
      <c r="F102" t="s">
        <v>1424</v>
      </c>
      <c r="G102" t="s">
        <v>9117</v>
      </c>
      <c r="H102" s="2">
        <v>4.3</v>
      </c>
      <c r="I102" s="2">
        <v>0</v>
      </c>
      <c r="J102" s="2">
        <v>0</v>
      </c>
      <c r="K102" s="2">
        <v>51.95</v>
      </c>
      <c r="L102" s="2">
        <v>0</v>
      </c>
      <c r="M102" s="2">
        <v>0</v>
      </c>
      <c r="N102" s="2">
        <v>0</v>
      </c>
      <c r="O102" s="2">
        <v>6.7535000000000007</v>
      </c>
      <c r="P102" s="2">
        <v>63.003500000000003</v>
      </c>
      <c r="R102">
        <v>3</v>
      </c>
      <c r="S102" s="2"/>
      <c r="T102" s="2"/>
      <c r="U102" s="2"/>
    </row>
    <row r="103" spans="1:21" x14ac:dyDescent="0.25">
      <c r="A103" t="s">
        <v>8153</v>
      </c>
      <c r="B103" s="1" t="s">
        <v>9154</v>
      </c>
      <c r="C103" t="s">
        <v>1</v>
      </c>
      <c r="D103" t="s">
        <v>0</v>
      </c>
      <c r="E103">
        <v>909236</v>
      </c>
      <c r="F103" t="s">
        <v>1317</v>
      </c>
      <c r="G103" t="s">
        <v>9150</v>
      </c>
      <c r="H103" s="2">
        <v>0</v>
      </c>
      <c r="I103" s="2">
        <v>0</v>
      </c>
      <c r="J103" s="2">
        <v>0</v>
      </c>
      <c r="K103" s="2">
        <v>126.81</v>
      </c>
      <c r="L103" s="2">
        <v>0</v>
      </c>
      <c r="M103" s="2">
        <v>0</v>
      </c>
      <c r="N103" s="2">
        <v>0</v>
      </c>
      <c r="O103" s="2">
        <v>16.485300000000002</v>
      </c>
      <c r="P103" s="2">
        <v>143.2953</v>
      </c>
      <c r="R103">
        <v>3</v>
      </c>
      <c r="S103" s="2"/>
      <c r="T103" s="2"/>
      <c r="U103" s="2"/>
    </row>
    <row r="104" spans="1:21" x14ac:dyDescent="0.25">
      <c r="A104" t="s">
        <v>8153</v>
      </c>
      <c r="B104" s="1" t="s">
        <v>9073</v>
      </c>
      <c r="C104" t="s">
        <v>1</v>
      </c>
      <c r="D104" t="s">
        <v>0</v>
      </c>
      <c r="E104">
        <v>1970</v>
      </c>
      <c r="F104" t="s">
        <v>9108</v>
      </c>
      <c r="G104" t="s">
        <v>9109</v>
      </c>
      <c r="H104" s="2">
        <v>0</v>
      </c>
      <c r="I104" s="2">
        <v>0</v>
      </c>
      <c r="J104" s="2">
        <v>0</v>
      </c>
      <c r="K104" s="2">
        <v>402.5</v>
      </c>
      <c r="L104" s="2">
        <v>0</v>
      </c>
      <c r="M104" s="2">
        <v>0</v>
      </c>
      <c r="N104" s="2">
        <v>0</v>
      </c>
      <c r="O104" s="2">
        <v>52.325000000000003</v>
      </c>
      <c r="P104" s="2">
        <v>454.82499999999999</v>
      </c>
      <c r="R104">
        <v>3</v>
      </c>
      <c r="S104" s="2"/>
      <c r="T104" s="2"/>
      <c r="U104" s="2"/>
    </row>
    <row r="105" spans="1:21" x14ac:dyDescent="0.25">
      <c r="A105" t="s">
        <v>8153</v>
      </c>
      <c r="B105" s="1" t="s">
        <v>9155</v>
      </c>
      <c r="C105" t="s">
        <v>1</v>
      </c>
      <c r="D105" t="s">
        <v>0</v>
      </c>
      <c r="E105">
        <v>51927</v>
      </c>
      <c r="F105" t="s">
        <v>1424</v>
      </c>
      <c r="G105" t="s">
        <v>9117</v>
      </c>
      <c r="H105" s="2">
        <v>4.05</v>
      </c>
      <c r="I105" s="2">
        <v>0</v>
      </c>
      <c r="J105" s="2">
        <v>0</v>
      </c>
      <c r="K105" s="2">
        <v>50.4</v>
      </c>
      <c r="L105" s="2">
        <v>0</v>
      </c>
      <c r="M105" s="2">
        <v>0</v>
      </c>
      <c r="N105" s="2">
        <v>0</v>
      </c>
      <c r="O105" s="2">
        <v>6.5519999999999996</v>
      </c>
      <c r="P105" s="2">
        <v>61.001999999999995</v>
      </c>
      <c r="R105">
        <v>3</v>
      </c>
      <c r="S105" s="2"/>
      <c r="T105" s="2"/>
      <c r="U105" s="2"/>
    </row>
    <row r="106" spans="1:21" x14ac:dyDescent="0.25">
      <c r="A106" t="s">
        <v>8153</v>
      </c>
      <c r="B106" s="1" t="s">
        <v>9156</v>
      </c>
      <c r="C106" t="s">
        <v>1</v>
      </c>
      <c r="D106" t="s">
        <v>0</v>
      </c>
      <c r="E106">
        <v>1482</v>
      </c>
      <c r="F106" t="s">
        <v>8997</v>
      </c>
      <c r="G106" t="s">
        <v>9157</v>
      </c>
      <c r="H106" s="2">
        <v>0</v>
      </c>
      <c r="I106" s="2">
        <v>0</v>
      </c>
      <c r="J106" s="2">
        <v>0</v>
      </c>
      <c r="K106" s="2">
        <v>438.05</v>
      </c>
      <c r="L106" s="2">
        <v>0</v>
      </c>
      <c r="M106" s="2">
        <v>0</v>
      </c>
      <c r="N106" s="2">
        <v>0</v>
      </c>
      <c r="O106" s="2">
        <v>56.9465</v>
      </c>
      <c r="P106" s="2">
        <v>494.99650000000003</v>
      </c>
      <c r="R106">
        <v>3</v>
      </c>
      <c r="S106" s="2"/>
      <c r="T106" s="2"/>
      <c r="U106" s="2"/>
    </row>
    <row r="107" spans="1:21" x14ac:dyDescent="0.25">
      <c r="A107" t="s">
        <v>8153</v>
      </c>
      <c r="B107" s="1" t="s">
        <v>9156</v>
      </c>
      <c r="C107" t="s">
        <v>1</v>
      </c>
      <c r="D107" t="s">
        <v>0</v>
      </c>
      <c r="E107">
        <v>726</v>
      </c>
      <c r="F107" t="s">
        <v>9118</v>
      </c>
      <c r="G107" t="s">
        <v>9119</v>
      </c>
      <c r="H107" s="2">
        <v>0</v>
      </c>
      <c r="I107" s="2">
        <v>0</v>
      </c>
      <c r="J107" s="2">
        <v>0</v>
      </c>
      <c r="K107" s="2">
        <v>25</v>
      </c>
      <c r="L107" s="2">
        <v>0</v>
      </c>
      <c r="M107" s="2">
        <v>0</v>
      </c>
      <c r="N107" s="2">
        <v>0</v>
      </c>
      <c r="O107" s="2">
        <v>3.25</v>
      </c>
      <c r="P107" s="2">
        <v>28.25</v>
      </c>
      <c r="R107">
        <v>3</v>
      </c>
      <c r="S107" s="2"/>
      <c r="T107" s="2"/>
      <c r="U107" s="2"/>
    </row>
    <row r="108" spans="1:21" x14ac:dyDescent="0.25">
      <c r="A108" t="s">
        <v>7981</v>
      </c>
      <c r="B108" s="1" t="s">
        <v>9158</v>
      </c>
      <c r="C108" t="s">
        <v>1</v>
      </c>
      <c r="D108" t="s">
        <v>0</v>
      </c>
      <c r="E108">
        <v>124707</v>
      </c>
      <c r="F108" t="s">
        <v>1324</v>
      </c>
      <c r="G108" t="s">
        <v>9116</v>
      </c>
      <c r="H108" s="2">
        <v>3.88</v>
      </c>
      <c r="I108" s="2">
        <v>0</v>
      </c>
      <c r="J108" s="2">
        <v>0</v>
      </c>
      <c r="K108" s="2">
        <v>46.12</v>
      </c>
      <c r="L108" s="2">
        <v>0</v>
      </c>
      <c r="M108" s="2">
        <v>0</v>
      </c>
      <c r="N108" s="2">
        <v>0</v>
      </c>
      <c r="O108" s="2">
        <v>5.9955999999999996</v>
      </c>
      <c r="P108" s="2">
        <v>55.995599999999996</v>
      </c>
      <c r="Q108" s="2" t="s">
        <v>9098</v>
      </c>
      <c r="R108">
        <v>3</v>
      </c>
      <c r="S108" s="2"/>
      <c r="T108" s="2"/>
      <c r="U108" s="2"/>
    </row>
    <row r="109" spans="1:21" x14ac:dyDescent="0.25">
      <c r="A109" t="s">
        <v>7981</v>
      </c>
      <c r="B109" s="1" t="s">
        <v>8889</v>
      </c>
      <c r="C109" t="s">
        <v>1</v>
      </c>
      <c r="D109" t="s">
        <v>0</v>
      </c>
      <c r="E109">
        <v>684990</v>
      </c>
      <c r="F109" t="s">
        <v>1326</v>
      </c>
      <c r="G109" t="s">
        <v>9159</v>
      </c>
      <c r="H109" s="2">
        <v>0</v>
      </c>
      <c r="I109" s="2">
        <v>0</v>
      </c>
      <c r="J109" s="2">
        <v>0</v>
      </c>
      <c r="K109" s="2">
        <v>53.1</v>
      </c>
      <c r="L109" s="2">
        <v>0</v>
      </c>
      <c r="M109" s="2">
        <v>0</v>
      </c>
      <c r="N109" s="2">
        <v>0</v>
      </c>
      <c r="O109" s="2">
        <v>6.9030000000000005</v>
      </c>
      <c r="P109" s="2">
        <v>60.003</v>
      </c>
      <c r="Q109" s="2" t="s">
        <v>9098</v>
      </c>
      <c r="R109">
        <v>3</v>
      </c>
      <c r="S109" s="2"/>
      <c r="T109" s="2"/>
      <c r="U109" s="2"/>
    </row>
    <row r="110" spans="1:21" x14ac:dyDescent="0.25">
      <c r="A110" t="s">
        <v>7981</v>
      </c>
      <c r="B110" s="1" t="s">
        <v>8889</v>
      </c>
      <c r="C110" t="s">
        <v>1</v>
      </c>
      <c r="D110" t="s">
        <v>0</v>
      </c>
      <c r="E110">
        <v>1216705</v>
      </c>
      <c r="F110" t="s">
        <v>1443</v>
      </c>
      <c r="G110" t="s">
        <v>9160</v>
      </c>
      <c r="H110" s="2">
        <v>1.41</v>
      </c>
      <c r="I110" s="2">
        <v>0</v>
      </c>
      <c r="J110" s="2">
        <v>0</v>
      </c>
      <c r="K110" s="2">
        <v>16.45</v>
      </c>
      <c r="L110" s="2">
        <v>0</v>
      </c>
      <c r="M110" s="2">
        <v>0</v>
      </c>
      <c r="N110" s="2">
        <v>0</v>
      </c>
      <c r="O110" s="2">
        <v>2.1385000000000001</v>
      </c>
      <c r="P110" s="2">
        <v>19.9985</v>
      </c>
      <c r="Q110" s="2" t="s">
        <v>9098</v>
      </c>
      <c r="R110">
        <v>3</v>
      </c>
      <c r="S110" s="2"/>
      <c r="T110" s="2"/>
      <c r="U110" s="2"/>
    </row>
    <row r="111" spans="1:21" x14ac:dyDescent="0.25">
      <c r="A111" t="s">
        <v>7981</v>
      </c>
      <c r="B111" s="1" t="s">
        <v>9161</v>
      </c>
      <c r="C111" s="130">
        <v>3</v>
      </c>
      <c r="D111" s="130">
        <v>12</v>
      </c>
      <c r="E111">
        <v>1282300197</v>
      </c>
      <c r="F111" t="s">
        <v>9162</v>
      </c>
      <c r="G111" t="s">
        <v>9163</v>
      </c>
      <c r="H111" s="2">
        <v>0</v>
      </c>
      <c r="I111" s="2">
        <v>18</v>
      </c>
      <c r="J111" s="2">
        <v>0</v>
      </c>
      <c r="K111" s="2">
        <v>0</v>
      </c>
      <c r="L111" s="2">
        <v>2291.13</v>
      </c>
      <c r="M111" s="2">
        <v>0</v>
      </c>
      <c r="N111" s="2">
        <v>0</v>
      </c>
      <c r="O111" s="2">
        <v>297.84690000000001</v>
      </c>
      <c r="P111" s="2">
        <v>2606.9769000000001</v>
      </c>
      <c r="Q111" s="2" t="s">
        <v>9098</v>
      </c>
      <c r="R111">
        <v>3</v>
      </c>
      <c r="S111" s="2"/>
      <c r="T111" s="2"/>
      <c r="U111" s="2"/>
    </row>
    <row r="112" spans="1:21" x14ac:dyDescent="0.25">
      <c r="A112" t="s">
        <v>7981</v>
      </c>
      <c r="B112" s="1" t="s">
        <v>9164</v>
      </c>
      <c r="C112" t="s">
        <v>1</v>
      </c>
      <c r="D112" t="s">
        <v>0</v>
      </c>
      <c r="E112">
        <v>52099</v>
      </c>
      <c r="F112" t="s">
        <v>1498</v>
      </c>
      <c r="G112" t="s">
        <v>9127</v>
      </c>
      <c r="H112" s="2">
        <v>4.3899999999999997</v>
      </c>
      <c r="I112" s="2">
        <v>0</v>
      </c>
      <c r="J112" s="2">
        <v>0</v>
      </c>
      <c r="K112" s="2">
        <v>54.52</v>
      </c>
      <c r="L112" s="2">
        <v>0</v>
      </c>
      <c r="M112" s="2">
        <v>0</v>
      </c>
      <c r="N112" s="2">
        <v>0</v>
      </c>
      <c r="O112" s="2">
        <v>7.087600000000001</v>
      </c>
      <c r="P112" s="2">
        <v>65.997600000000006</v>
      </c>
      <c r="Q112" s="2" t="s">
        <v>9098</v>
      </c>
      <c r="R112">
        <v>3</v>
      </c>
      <c r="S112" s="2"/>
      <c r="T112" s="2"/>
      <c r="U112" s="2"/>
    </row>
    <row r="113" spans="1:21" x14ac:dyDescent="0.25">
      <c r="A113" t="s">
        <v>7981</v>
      </c>
      <c r="B113" s="1" t="s">
        <v>9074</v>
      </c>
      <c r="C113" t="s">
        <v>1</v>
      </c>
      <c r="D113" t="s">
        <v>0</v>
      </c>
      <c r="E113">
        <v>319583</v>
      </c>
      <c r="F113" t="s">
        <v>1375</v>
      </c>
      <c r="G113" t="s">
        <v>9165</v>
      </c>
      <c r="H113" s="2">
        <v>0.67</v>
      </c>
      <c r="I113" s="2">
        <v>0</v>
      </c>
      <c r="J113" s="2">
        <v>0</v>
      </c>
      <c r="K113" s="2">
        <v>8.26</v>
      </c>
      <c r="L113" s="2">
        <v>0</v>
      </c>
      <c r="M113" s="2">
        <v>0</v>
      </c>
      <c r="N113" s="2">
        <v>0</v>
      </c>
      <c r="O113" s="2">
        <v>1.0738000000000001</v>
      </c>
      <c r="P113" s="2">
        <v>10.0038</v>
      </c>
      <c r="Q113" s="2" t="s">
        <v>9098</v>
      </c>
      <c r="R113">
        <v>3</v>
      </c>
      <c r="S113" s="2"/>
      <c r="T113" s="2"/>
      <c r="U113" s="2"/>
    </row>
    <row r="114" spans="1:21" x14ac:dyDescent="0.25">
      <c r="A114" t="s">
        <v>7981</v>
      </c>
      <c r="B114" s="1" t="s">
        <v>9074</v>
      </c>
      <c r="C114" t="s">
        <v>1</v>
      </c>
      <c r="D114" t="s">
        <v>0</v>
      </c>
      <c r="E114">
        <v>2661</v>
      </c>
      <c r="F114" t="s">
        <v>9166</v>
      </c>
      <c r="G114" t="s">
        <v>9167</v>
      </c>
      <c r="H114" s="2">
        <v>0</v>
      </c>
      <c r="I114" s="2">
        <v>0</v>
      </c>
      <c r="J114" s="2">
        <v>0</v>
      </c>
      <c r="K114" s="2">
        <v>75</v>
      </c>
      <c r="L114" s="2">
        <v>0</v>
      </c>
      <c r="M114" s="2">
        <v>0</v>
      </c>
      <c r="N114" s="2">
        <v>0</v>
      </c>
      <c r="O114" s="2">
        <v>9.75</v>
      </c>
      <c r="P114" s="2">
        <v>84.75</v>
      </c>
      <c r="Q114" s="2" t="s">
        <v>9098</v>
      </c>
      <c r="R114">
        <v>3</v>
      </c>
      <c r="S114" s="2"/>
      <c r="T114" s="2"/>
      <c r="U114" s="2"/>
    </row>
    <row r="115" spans="1:21" x14ac:dyDescent="0.25">
      <c r="A115" t="s">
        <v>7981</v>
      </c>
      <c r="B115" s="1" t="s">
        <v>9103</v>
      </c>
      <c r="C115" t="s">
        <v>1</v>
      </c>
      <c r="D115" t="s">
        <v>0</v>
      </c>
      <c r="E115">
        <v>8715</v>
      </c>
      <c r="F115" t="s">
        <v>3805</v>
      </c>
      <c r="G115" t="s">
        <v>9168</v>
      </c>
      <c r="H115" s="2">
        <v>0</v>
      </c>
      <c r="I115" s="2">
        <v>0</v>
      </c>
      <c r="J115" s="2">
        <v>0</v>
      </c>
      <c r="K115" s="2">
        <v>43.88</v>
      </c>
      <c r="L115" s="2">
        <v>0</v>
      </c>
      <c r="M115" s="2">
        <v>0</v>
      </c>
      <c r="N115" s="2">
        <v>0</v>
      </c>
      <c r="O115" s="2">
        <v>5.7044000000000006</v>
      </c>
      <c r="P115" s="2">
        <v>49.584400000000002</v>
      </c>
      <c r="Q115" s="2" t="s">
        <v>9098</v>
      </c>
      <c r="R115">
        <v>3</v>
      </c>
      <c r="S115" s="2"/>
      <c r="T115" s="2"/>
      <c r="U115" s="2"/>
    </row>
    <row r="116" spans="1:21" x14ac:dyDescent="0.25">
      <c r="A116" t="s">
        <v>7981</v>
      </c>
      <c r="B116" s="1" t="s">
        <v>9103</v>
      </c>
      <c r="C116" t="s">
        <v>1</v>
      </c>
      <c r="D116" t="s">
        <v>0</v>
      </c>
      <c r="E116">
        <v>279483</v>
      </c>
      <c r="F116" t="s">
        <v>1375</v>
      </c>
      <c r="G116" t="s">
        <v>9165</v>
      </c>
      <c r="H116" s="2">
        <v>0.67</v>
      </c>
      <c r="I116" s="2">
        <v>0</v>
      </c>
      <c r="J116" s="2">
        <v>0</v>
      </c>
      <c r="K116" s="2">
        <v>8.26</v>
      </c>
      <c r="L116" s="2">
        <v>0</v>
      </c>
      <c r="M116" s="2">
        <v>0</v>
      </c>
      <c r="N116" s="2">
        <v>0</v>
      </c>
      <c r="O116" s="2">
        <v>1.0738000000000001</v>
      </c>
      <c r="P116" s="2">
        <v>10.0038</v>
      </c>
      <c r="Q116" s="2" t="s">
        <v>9098</v>
      </c>
      <c r="R116">
        <v>3</v>
      </c>
      <c r="S116" s="2"/>
      <c r="T116" s="2"/>
      <c r="U116" s="2"/>
    </row>
    <row r="117" spans="1:21" x14ac:dyDescent="0.25">
      <c r="A117" t="s">
        <v>7981</v>
      </c>
      <c r="B117" s="1" t="s">
        <v>9169</v>
      </c>
      <c r="C117" t="s">
        <v>1</v>
      </c>
      <c r="D117" t="s">
        <v>0</v>
      </c>
      <c r="E117">
        <v>317602</v>
      </c>
      <c r="F117" t="s">
        <v>1375</v>
      </c>
      <c r="G117" t="s">
        <v>9165</v>
      </c>
      <c r="H117" s="2">
        <v>4.12</v>
      </c>
      <c r="I117" s="2">
        <v>0</v>
      </c>
      <c r="J117" s="2">
        <v>0</v>
      </c>
      <c r="K117" s="2">
        <v>51.22</v>
      </c>
      <c r="L117" s="2">
        <v>0</v>
      </c>
      <c r="M117" s="2">
        <v>0</v>
      </c>
      <c r="N117" s="2">
        <v>0</v>
      </c>
      <c r="O117" s="2">
        <v>6.6585999999999999</v>
      </c>
      <c r="P117" s="2">
        <v>61.998599999999996</v>
      </c>
      <c r="Q117" s="2" t="s">
        <v>9098</v>
      </c>
      <c r="R117">
        <v>3</v>
      </c>
      <c r="S117" s="2"/>
      <c r="T117" s="2"/>
      <c r="U117" s="2"/>
    </row>
    <row r="118" spans="1:21" x14ac:dyDescent="0.25">
      <c r="A118" t="s">
        <v>7981</v>
      </c>
      <c r="B118" s="1" t="s">
        <v>9170</v>
      </c>
      <c r="C118" t="s">
        <v>1</v>
      </c>
      <c r="D118" t="s">
        <v>0</v>
      </c>
      <c r="E118">
        <v>53770</v>
      </c>
      <c r="F118" t="s">
        <v>1498</v>
      </c>
      <c r="G118" t="s">
        <v>9127</v>
      </c>
      <c r="H118" s="2">
        <v>0.67</v>
      </c>
      <c r="I118" s="2">
        <v>0</v>
      </c>
      <c r="J118" s="2">
        <v>0</v>
      </c>
      <c r="K118" s="2">
        <v>8.26</v>
      </c>
      <c r="L118" s="2">
        <v>0</v>
      </c>
      <c r="M118" s="2">
        <v>0</v>
      </c>
      <c r="N118" s="2">
        <v>0</v>
      </c>
      <c r="O118" s="2">
        <v>1.0738000000000001</v>
      </c>
      <c r="P118" s="2">
        <v>10.0038</v>
      </c>
      <c r="Q118" s="2" t="s">
        <v>9098</v>
      </c>
      <c r="R118">
        <v>3</v>
      </c>
      <c r="S118" s="2"/>
      <c r="T118" s="2"/>
      <c r="U118" s="2"/>
    </row>
    <row r="119" spans="1:21" x14ac:dyDescent="0.25">
      <c r="A119" t="s">
        <v>7981</v>
      </c>
      <c r="B119" s="1" t="s">
        <v>9171</v>
      </c>
      <c r="C119" t="s">
        <v>1</v>
      </c>
      <c r="D119" t="s">
        <v>0</v>
      </c>
      <c r="E119">
        <v>1831</v>
      </c>
      <c r="F119" t="s">
        <v>9108</v>
      </c>
      <c r="G119" t="s">
        <v>9109</v>
      </c>
      <c r="H119" s="2">
        <v>0</v>
      </c>
      <c r="I119" s="2">
        <v>0</v>
      </c>
      <c r="J119" s="2">
        <v>0</v>
      </c>
      <c r="K119" s="2">
        <v>804.99</v>
      </c>
      <c r="L119" s="2">
        <v>0</v>
      </c>
      <c r="M119" s="2">
        <v>0</v>
      </c>
      <c r="N119" s="2">
        <v>0</v>
      </c>
      <c r="O119" s="2">
        <v>104.64870000000001</v>
      </c>
      <c r="P119" s="2">
        <v>909.63869999999997</v>
      </c>
      <c r="Q119" s="2" t="s">
        <v>9098</v>
      </c>
      <c r="R119">
        <v>3</v>
      </c>
      <c r="S119" s="2"/>
      <c r="T119" s="2"/>
      <c r="U119" s="2"/>
    </row>
    <row r="120" spans="1:21" x14ac:dyDescent="0.25">
      <c r="A120" t="s">
        <v>7981</v>
      </c>
      <c r="B120" s="1" t="s">
        <v>9172</v>
      </c>
      <c r="C120" t="s">
        <v>1</v>
      </c>
      <c r="D120" t="s">
        <v>0</v>
      </c>
      <c r="E120">
        <v>279672</v>
      </c>
      <c r="F120" t="s">
        <v>1375</v>
      </c>
      <c r="G120" t="s">
        <v>9165</v>
      </c>
      <c r="H120" s="2">
        <v>3.27</v>
      </c>
      <c r="I120" s="2">
        <v>0</v>
      </c>
      <c r="J120" s="2">
        <v>0</v>
      </c>
      <c r="K120" s="2">
        <v>40.47</v>
      </c>
      <c r="L120" s="2">
        <v>0</v>
      </c>
      <c r="M120" s="2">
        <v>0</v>
      </c>
      <c r="N120" s="2">
        <v>0</v>
      </c>
      <c r="O120" s="2">
        <v>5.2610999999999999</v>
      </c>
      <c r="P120" s="2">
        <v>49.001100000000001</v>
      </c>
      <c r="Q120" s="2" t="s">
        <v>9098</v>
      </c>
      <c r="R120">
        <v>3</v>
      </c>
      <c r="S120" s="2"/>
      <c r="T120" s="2"/>
      <c r="U120" s="2"/>
    </row>
    <row r="121" spans="1:21" x14ac:dyDescent="0.25">
      <c r="A121" t="s">
        <v>7981</v>
      </c>
      <c r="B121" s="1" t="s">
        <v>9172</v>
      </c>
      <c r="C121" t="s">
        <v>1</v>
      </c>
      <c r="D121" t="s">
        <v>0</v>
      </c>
      <c r="E121">
        <v>320374</v>
      </c>
      <c r="F121" t="s">
        <v>1375</v>
      </c>
      <c r="G121" t="s">
        <v>9165</v>
      </c>
      <c r="H121" s="2">
        <v>0</v>
      </c>
      <c r="I121" s="2">
        <v>0</v>
      </c>
      <c r="J121" s="2">
        <v>0</v>
      </c>
      <c r="K121" s="2">
        <v>6.06</v>
      </c>
      <c r="L121" s="2">
        <v>0</v>
      </c>
      <c r="M121" s="2">
        <v>0</v>
      </c>
      <c r="N121" s="2">
        <v>0</v>
      </c>
      <c r="O121" s="2">
        <v>0.78779999999999994</v>
      </c>
      <c r="P121" s="2">
        <v>6.8477999999999994</v>
      </c>
      <c r="Q121" s="2" t="s">
        <v>9098</v>
      </c>
      <c r="R121">
        <v>3</v>
      </c>
      <c r="S121" s="2"/>
      <c r="T121" s="2"/>
      <c r="U121" s="2"/>
    </row>
    <row r="122" spans="1:21" x14ac:dyDescent="0.25">
      <c r="A122" t="s">
        <v>7981</v>
      </c>
      <c r="B122" s="1" t="s">
        <v>9173</v>
      </c>
      <c r="C122" t="s">
        <v>1</v>
      </c>
      <c r="D122" t="s">
        <v>0</v>
      </c>
      <c r="E122">
        <v>1841</v>
      </c>
      <c r="F122" t="s">
        <v>9108</v>
      </c>
      <c r="G122" t="s">
        <v>9109</v>
      </c>
      <c r="H122" s="2">
        <v>0</v>
      </c>
      <c r="I122" s="2">
        <v>0</v>
      </c>
      <c r="J122" s="2">
        <v>0</v>
      </c>
      <c r="K122" s="2">
        <v>402.5</v>
      </c>
      <c r="L122" s="2">
        <v>0</v>
      </c>
      <c r="M122" s="2">
        <v>0</v>
      </c>
      <c r="N122" s="2">
        <v>0</v>
      </c>
      <c r="O122" s="2">
        <v>52.325000000000003</v>
      </c>
      <c r="P122" s="2">
        <v>454.82499999999999</v>
      </c>
      <c r="Q122" s="2" t="s">
        <v>9098</v>
      </c>
      <c r="R122">
        <v>3</v>
      </c>
      <c r="S122" s="2"/>
      <c r="T122" s="2"/>
      <c r="U122" s="2"/>
    </row>
    <row r="123" spans="1:21" x14ac:dyDescent="0.25">
      <c r="A123" t="s">
        <v>7981</v>
      </c>
      <c r="B123" s="1" t="s">
        <v>9173</v>
      </c>
      <c r="C123" t="s">
        <v>1</v>
      </c>
      <c r="D123" t="s">
        <v>0</v>
      </c>
      <c r="E123">
        <v>1338</v>
      </c>
      <c r="F123" t="s">
        <v>9174</v>
      </c>
      <c r="G123" t="s">
        <v>9175</v>
      </c>
      <c r="H123" s="2">
        <v>0</v>
      </c>
      <c r="I123" s="2">
        <v>0</v>
      </c>
      <c r="J123" s="2">
        <v>0</v>
      </c>
      <c r="K123" s="2">
        <v>80</v>
      </c>
      <c r="L123" s="2">
        <v>0</v>
      </c>
      <c r="M123" s="2">
        <v>0</v>
      </c>
      <c r="N123" s="2">
        <v>0</v>
      </c>
      <c r="O123" s="2">
        <v>10.4</v>
      </c>
      <c r="P123" s="2">
        <v>90.4</v>
      </c>
      <c r="Q123" s="2" t="s">
        <v>9098</v>
      </c>
      <c r="R123">
        <v>3</v>
      </c>
      <c r="S123" s="2"/>
      <c r="T123" s="2"/>
      <c r="U123" s="2"/>
    </row>
    <row r="124" spans="1:21" x14ac:dyDescent="0.25">
      <c r="A124" t="s">
        <v>7981</v>
      </c>
      <c r="B124" s="1" t="s">
        <v>9075</v>
      </c>
      <c r="C124" t="s">
        <v>1</v>
      </c>
      <c r="D124" t="s">
        <v>0</v>
      </c>
      <c r="E124">
        <v>677</v>
      </c>
      <c r="F124" t="s">
        <v>9118</v>
      </c>
      <c r="G124" t="s">
        <v>9119</v>
      </c>
      <c r="H124" s="2">
        <v>0</v>
      </c>
      <c r="I124" s="2">
        <v>0</v>
      </c>
      <c r="J124" s="2">
        <v>0</v>
      </c>
      <c r="K124" s="2">
        <v>175</v>
      </c>
      <c r="L124" s="2">
        <v>0</v>
      </c>
      <c r="M124" s="2">
        <v>0</v>
      </c>
      <c r="N124" s="2">
        <v>0</v>
      </c>
      <c r="O124" s="2">
        <v>22.75</v>
      </c>
      <c r="P124" s="2">
        <v>197.75</v>
      </c>
      <c r="Q124" s="2" t="s">
        <v>9098</v>
      </c>
      <c r="R124">
        <v>3</v>
      </c>
      <c r="S124" s="2"/>
      <c r="T124" s="2"/>
      <c r="U124" s="2"/>
    </row>
    <row r="125" spans="1:21" x14ac:dyDescent="0.25">
      <c r="A125" t="s">
        <v>7981</v>
      </c>
      <c r="B125" s="1" t="s">
        <v>9075</v>
      </c>
      <c r="C125" t="s">
        <v>1</v>
      </c>
      <c r="D125" t="s">
        <v>0</v>
      </c>
      <c r="E125">
        <v>32550</v>
      </c>
      <c r="F125" t="s">
        <v>1562</v>
      </c>
      <c r="G125" t="s">
        <v>9176</v>
      </c>
      <c r="H125" s="2">
        <v>0</v>
      </c>
      <c r="I125" s="2">
        <v>0</v>
      </c>
      <c r="J125" s="2">
        <v>0</v>
      </c>
      <c r="K125" s="2">
        <v>59.01</v>
      </c>
      <c r="L125" s="2">
        <v>0</v>
      </c>
      <c r="M125" s="2">
        <v>0</v>
      </c>
      <c r="N125" s="2">
        <v>0</v>
      </c>
      <c r="O125" s="2">
        <v>7.6712999999999996</v>
      </c>
      <c r="P125" s="2">
        <v>66.681299999999993</v>
      </c>
      <c r="Q125" s="2" t="s">
        <v>9098</v>
      </c>
      <c r="R125">
        <v>3</v>
      </c>
      <c r="S125" s="2"/>
      <c r="T125" s="2"/>
      <c r="U125" s="2"/>
    </row>
    <row r="126" spans="1:21" x14ac:dyDescent="0.25">
      <c r="A126" t="s">
        <v>7944</v>
      </c>
      <c r="B126" s="1" t="s">
        <v>9076</v>
      </c>
      <c r="C126" t="s">
        <v>1</v>
      </c>
      <c r="D126" t="s">
        <v>0</v>
      </c>
      <c r="E126">
        <v>25673</v>
      </c>
      <c r="F126" t="s">
        <v>1424</v>
      </c>
      <c r="G126" t="s">
        <v>9117</v>
      </c>
      <c r="H126" s="2">
        <v>0.39</v>
      </c>
      <c r="I126" s="2">
        <v>0</v>
      </c>
      <c r="J126" s="2">
        <v>0</v>
      </c>
      <c r="K126" s="2">
        <v>4.08</v>
      </c>
      <c r="L126" s="2">
        <v>0</v>
      </c>
      <c r="M126" s="2">
        <v>0</v>
      </c>
      <c r="N126" s="2">
        <v>0</v>
      </c>
      <c r="O126" s="2">
        <v>0.53039999999999998</v>
      </c>
      <c r="P126" s="2">
        <v>5.0004</v>
      </c>
      <c r="Q126" s="2" t="s">
        <v>9098</v>
      </c>
      <c r="R126">
        <v>3</v>
      </c>
      <c r="S126" s="2"/>
      <c r="T126" s="2"/>
      <c r="U126" s="2"/>
    </row>
    <row r="127" spans="1:21" x14ac:dyDescent="0.25">
      <c r="A127" t="s">
        <v>7944</v>
      </c>
      <c r="B127" s="1" t="s">
        <v>9177</v>
      </c>
      <c r="C127" t="s">
        <v>1</v>
      </c>
      <c r="D127" t="s">
        <v>0</v>
      </c>
      <c r="E127">
        <v>582359</v>
      </c>
      <c r="F127" t="s">
        <v>1369</v>
      </c>
      <c r="G127" t="s">
        <v>9120</v>
      </c>
      <c r="H127" s="2">
        <v>3.31</v>
      </c>
      <c r="I127" s="2">
        <v>0</v>
      </c>
      <c r="J127" s="2">
        <v>0</v>
      </c>
      <c r="K127" s="2">
        <v>35.119999999999997</v>
      </c>
      <c r="L127" s="2">
        <v>0</v>
      </c>
      <c r="M127" s="2">
        <v>0</v>
      </c>
      <c r="N127" s="2">
        <v>0</v>
      </c>
      <c r="O127" s="2">
        <v>4.5655999999999999</v>
      </c>
      <c r="P127" s="2">
        <v>42.995599999999996</v>
      </c>
      <c r="Q127" s="2" t="s">
        <v>9098</v>
      </c>
      <c r="R127">
        <v>3</v>
      </c>
      <c r="S127" s="2"/>
      <c r="T127" s="2"/>
      <c r="U127" s="2"/>
    </row>
    <row r="128" spans="1:21" x14ac:dyDescent="0.25">
      <c r="A128" t="s">
        <v>7944</v>
      </c>
      <c r="B128" s="1" t="s">
        <v>9178</v>
      </c>
      <c r="C128" t="s">
        <v>1</v>
      </c>
      <c r="D128" t="s">
        <v>0</v>
      </c>
      <c r="E128">
        <v>4324</v>
      </c>
      <c r="F128" t="s">
        <v>6776</v>
      </c>
      <c r="G128" t="s">
        <v>9179</v>
      </c>
      <c r="H128" s="2">
        <v>0</v>
      </c>
      <c r="I128" s="2">
        <v>0</v>
      </c>
      <c r="J128" s="2">
        <v>0</v>
      </c>
      <c r="K128" s="2">
        <v>25.35</v>
      </c>
      <c r="L128" s="2">
        <v>0</v>
      </c>
      <c r="M128" s="2">
        <v>0</v>
      </c>
      <c r="N128" s="2">
        <v>0</v>
      </c>
      <c r="O128" s="2">
        <v>3.2955000000000001</v>
      </c>
      <c r="P128" s="2">
        <v>28.645500000000002</v>
      </c>
      <c r="Q128" s="2" t="s">
        <v>9098</v>
      </c>
      <c r="R128">
        <v>3</v>
      </c>
      <c r="S128" s="2"/>
      <c r="T128" s="2"/>
      <c r="U128" s="2"/>
    </row>
    <row r="129" spans="1:21" x14ac:dyDescent="0.25">
      <c r="A129" t="s">
        <v>7944</v>
      </c>
      <c r="B129" s="1" t="s">
        <v>8923</v>
      </c>
      <c r="C129" t="s">
        <v>1</v>
      </c>
      <c r="D129" t="s">
        <v>0</v>
      </c>
      <c r="E129">
        <v>3817</v>
      </c>
      <c r="F129" t="s">
        <v>6776</v>
      </c>
      <c r="G129" t="s">
        <v>9179</v>
      </c>
      <c r="H129" s="2">
        <v>0</v>
      </c>
      <c r="I129" s="2">
        <v>0</v>
      </c>
      <c r="J129" s="2">
        <v>0</v>
      </c>
      <c r="K129" s="2">
        <v>572.57000000000005</v>
      </c>
      <c r="L129" s="2">
        <v>0</v>
      </c>
      <c r="M129" s="2">
        <v>0</v>
      </c>
      <c r="N129" s="2">
        <v>0</v>
      </c>
      <c r="O129" s="2">
        <v>74.434100000000015</v>
      </c>
      <c r="P129" s="2">
        <v>647.00410000000011</v>
      </c>
      <c r="Q129" s="2" t="s">
        <v>9098</v>
      </c>
      <c r="R129">
        <v>3</v>
      </c>
      <c r="S129" s="2"/>
      <c r="T129" s="2"/>
      <c r="U129" s="2"/>
    </row>
    <row r="130" spans="1:21" x14ac:dyDescent="0.25">
      <c r="A130" t="s">
        <v>7944</v>
      </c>
      <c r="B130" s="1" t="s">
        <v>9180</v>
      </c>
      <c r="C130" t="s">
        <v>1</v>
      </c>
      <c r="D130" t="s">
        <v>0</v>
      </c>
      <c r="E130">
        <v>57154</v>
      </c>
      <c r="F130" t="s">
        <v>1750</v>
      </c>
      <c r="G130" t="s">
        <v>9129</v>
      </c>
      <c r="H130" s="2">
        <v>2.5</v>
      </c>
      <c r="I130" s="2">
        <v>0</v>
      </c>
      <c r="J130" s="2">
        <v>0</v>
      </c>
      <c r="K130" s="2">
        <v>43.98</v>
      </c>
      <c r="L130" s="2">
        <v>0</v>
      </c>
      <c r="M130" s="2">
        <v>0</v>
      </c>
      <c r="N130" s="2">
        <v>0</v>
      </c>
      <c r="O130" s="2">
        <v>5.7173999999999996</v>
      </c>
      <c r="P130" s="2">
        <v>52.197399999999995</v>
      </c>
      <c r="Q130" s="2" t="s">
        <v>9098</v>
      </c>
      <c r="R130">
        <v>3</v>
      </c>
      <c r="S130" s="2"/>
      <c r="T130" s="2"/>
      <c r="U130" s="2"/>
    </row>
    <row r="131" spans="1:21" x14ac:dyDescent="0.25">
      <c r="A131" t="s">
        <v>7944</v>
      </c>
      <c r="B131" s="1" t="s">
        <v>8886</v>
      </c>
      <c r="C131" t="s">
        <v>1</v>
      </c>
      <c r="D131" t="s">
        <v>0</v>
      </c>
      <c r="E131">
        <v>47476</v>
      </c>
      <c r="F131" t="s">
        <v>1750</v>
      </c>
      <c r="G131" t="s">
        <v>9129</v>
      </c>
      <c r="H131" s="2">
        <v>2.5</v>
      </c>
      <c r="I131" s="2">
        <v>0</v>
      </c>
      <c r="J131" s="2">
        <v>0</v>
      </c>
      <c r="K131" s="2">
        <v>43.98</v>
      </c>
      <c r="L131" s="2">
        <v>0</v>
      </c>
      <c r="M131" s="2">
        <v>0</v>
      </c>
      <c r="N131" s="2">
        <v>0</v>
      </c>
      <c r="O131" s="2">
        <v>5.7173999999999996</v>
      </c>
      <c r="P131" s="2">
        <v>52.197399999999995</v>
      </c>
      <c r="Q131" s="2" t="s">
        <v>9098</v>
      </c>
      <c r="R131">
        <v>3</v>
      </c>
      <c r="S131" s="2"/>
      <c r="T131" s="2"/>
      <c r="U131" s="2"/>
    </row>
    <row r="132" spans="1:21" x14ac:dyDescent="0.25">
      <c r="A132" t="s">
        <v>7944</v>
      </c>
      <c r="B132" s="1" t="s">
        <v>9181</v>
      </c>
      <c r="C132" t="s">
        <v>1</v>
      </c>
      <c r="D132" t="s">
        <v>0</v>
      </c>
      <c r="E132">
        <v>29548</v>
      </c>
      <c r="F132" t="s">
        <v>1424</v>
      </c>
      <c r="G132" t="s">
        <v>9117</v>
      </c>
      <c r="H132" s="2">
        <v>3.16</v>
      </c>
      <c r="I132" s="2">
        <v>0</v>
      </c>
      <c r="J132" s="2">
        <v>0</v>
      </c>
      <c r="K132" s="2">
        <v>35.26</v>
      </c>
      <c r="L132" s="2">
        <v>0</v>
      </c>
      <c r="M132" s="2">
        <v>0</v>
      </c>
      <c r="N132" s="2">
        <v>0</v>
      </c>
      <c r="O132" s="2">
        <v>4.5838000000000001</v>
      </c>
      <c r="P132" s="2">
        <v>43.003799999999998</v>
      </c>
      <c r="Q132" s="2" t="s">
        <v>9098</v>
      </c>
      <c r="R132">
        <v>3</v>
      </c>
      <c r="S132" s="2"/>
      <c r="T132" s="2"/>
      <c r="U132" s="2"/>
    </row>
    <row r="133" spans="1:21" x14ac:dyDescent="0.25">
      <c r="A133" t="s">
        <v>7944</v>
      </c>
      <c r="B133" s="1" t="s">
        <v>9182</v>
      </c>
      <c r="C133" t="s">
        <v>1</v>
      </c>
      <c r="D133" t="s">
        <v>0</v>
      </c>
      <c r="E133">
        <v>341</v>
      </c>
      <c r="F133" t="s">
        <v>9124</v>
      </c>
      <c r="G133" t="s">
        <v>9125</v>
      </c>
      <c r="H133" s="2">
        <v>0</v>
      </c>
      <c r="I133" s="2">
        <v>0</v>
      </c>
      <c r="J133" s="2">
        <v>0</v>
      </c>
      <c r="K133" s="2">
        <v>440</v>
      </c>
      <c r="L133" s="2">
        <v>0</v>
      </c>
      <c r="M133" s="2">
        <v>0</v>
      </c>
      <c r="N133" s="2">
        <v>0</v>
      </c>
      <c r="O133" s="2">
        <v>57.2</v>
      </c>
      <c r="P133" s="2">
        <v>497.2</v>
      </c>
      <c r="Q133" s="2" t="s">
        <v>9098</v>
      </c>
      <c r="R133">
        <v>3</v>
      </c>
      <c r="S133" s="2"/>
      <c r="T133" s="2"/>
      <c r="U133" s="2"/>
    </row>
    <row r="134" spans="1:21" x14ac:dyDescent="0.25">
      <c r="A134" t="s">
        <v>7944</v>
      </c>
      <c r="B134" s="1" t="s">
        <v>9078</v>
      </c>
      <c r="C134" t="s">
        <v>1</v>
      </c>
      <c r="D134" t="s">
        <v>0</v>
      </c>
      <c r="E134">
        <v>601</v>
      </c>
      <c r="F134" t="s">
        <v>9118</v>
      </c>
      <c r="G134" t="s">
        <v>9119</v>
      </c>
      <c r="H134" s="2">
        <v>0</v>
      </c>
      <c r="I134" s="2">
        <v>0</v>
      </c>
      <c r="J134" s="2">
        <v>0</v>
      </c>
      <c r="K134" s="2">
        <v>50</v>
      </c>
      <c r="L134" s="2">
        <v>0</v>
      </c>
      <c r="M134" s="2">
        <v>0</v>
      </c>
      <c r="N134" s="2">
        <v>0</v>
      </c>
      <c r="O134" s="2">
        <v>6.5</v>
      </c>
      <c r="P134" s="2">
        <v>56.5</v>
      </c>
      <c r="Q134" s="2" t="s">
        <v>9098</v>
      </c>
      <c r="R134">
        <v>3</v>
      </c>
      <c r="S134" s="2"/>
      <c r="T134" s="2"/>
      <c r="U134" s="2"/>
    </row>
    <row r="135" spans="1:21" x14ac:dyDescent="0.25">
      <c r="A135" t="s">
        <v>7944</v>
      </c>
      <c r="B135" s="1" t="s">
        <v>9106</v>
      </c>
      <c r="C135" t="s">
        <v>1</v>
      </c>
      <c r="D135" t="s">
        <v>0</v>
      </c>
      <c r="E135">
        <v>77545</v>
      </c>
      <c r="F135" t="s">
        <v>7711</v>
      </c>
      <c r="G135" t="s">
        <v>9183</v>
      </c>
      <c r="H135" s="2">
        <v>4.79</v>
      </c>
      <c r="I135" s="2">
        <v>0</v>
      </c>
      <c r="J135" s="2">
        <v>0</v>
      </c>
      <c r="K135" s="2">
        <v>52.97</v>
      </c>
      <c r="L135" s="2">
        <v>0</v>
      </c>
      <c r="M135" s="2">
        <v>0</v>
      </c>
      <c r="N135" s="2">
        <v>0</v>
      </c>
      <c r="O135" s="2">
        <v>6.8860999999999999</v>
      </c>
      <c r="P135" s="2">
        <v>64.646100000000004</v>
      </c>
      <c r="Q135" s="2" t="s">
        <v>9098</v>
      </c>
      <c r="R135">
        <v>3</v>
      </c>
      <c r="S135" s="2"/>
      <c r="T135" s="2"/>
      <c r="U135" s="2"/>
    </row>
    <row r="136" spans="1:21" x14ac:dyDescent="0.25">
      <c r="A136" t="s">
        <v>7944</v>
      </c>
      <c r="B136" s="1" t="s">
        <v>9106</v>
      </c>
      <c r="C136" t="s">
        <v>1</v>
      </c>
      <c r="D136" t="s">
        <v>0</v>
      </c>
      <c r="E136">
        <v>77491</v>
      </c>
      <c r="F136" t="s">
        <v>7711</v>
      </c>
      <c r="G136" t="s">
        <v>9183</v>
      </c>
      <c r="H136" s="2">
        <v>2.89</v>
      </c>
      <c r="I136" s="2">
        <v>0</v>
      </c>
      <c r="J136" s="2">
        <v>0</v>
      </c>
      <c r="K136" s="2">
        <v>31.96</v>
      </c>
      <c r="L136" s="2">
        <v>0</v>
      </c>
      <c r="M136" s="2">
        <v>0</v>
      </c>
      <c r="N136" s="2">
        <v>0</v>
      </c>
      <c r="O136" s="2">
        <v>4.1547999999999998</v>
      </c>
      <c r="P136" s="2">
        <v>39.004800000000003</v>
      </c>
      <c r="Q136" s="2" t="s">
        <v>9098</v>
      </c>
      <c r="R136">
        <v>3</v>
      </c>
      <c r="S136" s="2"/>
      <c r="T136" s="2"/>
      <c r="U136" s="2"/>
    </row>
    <row r="137" spans="1:21" x14ac:dyDescent="0.25">
      <c r="A137" t="s">
        <v>7944</v>
      </c>
      <c r="B137" s="1" t="s">
        <v>9106</v>
      </c>
      <c r="C137" t="s">
        <v>1</v>
      </c>
      <c r="D137" t="s">
        <v>0</v>
      </c>
      <c r="E137">
        <v>268</v>
      </c>
      <c r="F137" t="s">
        <v>9124</v>
      </c>
      <c r="G137" t="s">
        <v>9125</v>
      </c>
      <c r="H137" s="2">
        <v>0</v>
      </c>
      <c r="I137" s="2">
        <v>0</v>
      </c>
      <c r="J137" s="2">
        <v>0</v>
      </c>
      <c r="K137" s="2">
        <v>600</v>
      </c>
      <c r="L137" s="2">
        <v>0</v>
      </c>
      <c r="M137" s="2">
        <v>0</v>
      </c>
      <c r="N137" s="2">
        <v>0</v>
      </c>
      <c r="O137" s="2">
        <v>78</v>
      </c>
      <c r="P137" s="2">
        <v>678</v>
      </c>
      <c r="Q137" s="2" t="s">
        <v>9098</v>
      </c>
      <c r="R137">
        <v>3</v>
      </c>
      <c r="S137" s="2"/>
      <c r="T137" s="2"/>
      <c r="U137" s="2"/>
    </row>
    <row r="138" spans="1:21" x14ac:dyDescent="0.25">
      <c r="A138" t="s">
        <v>7944</v>
      </c>
      <c r="B138" s="1" t="s">
        <v>9184</v>
      </c>
      <c r="C138" t="s">
        <v>1</v>
      </c>
      <c r="D138" t="s">
        <v>0</v>
      </c>
      <c r="E138">
        <v>434812</v>
      </c>
      <c r="F138" t="s">
        <v>1317</v>
      </c>
      <c r="G138" t="s">
        <v>9150</v>
      </c>
      <c r="H138" s="2">
        <v>0</v>
      </c>
      <c r="I138" s="2">
        <v>0</v>
      </c>
      <c r="J138" s="2">
        <v>0</v>
      </c>
      <c r="K138" s="2">
        <v>34.82</v>
      </c>
      <c r="L138" s="2">
        <v>0</v>
      </c>
      <c r="M138" s="2">
        <v>0</v>
      </c>
      <c r="N138" s="2">
        <v>0</v>
      </c>
      <c r="O138" s="2">
        <v>4.5266000000000002</v>
      </c>
      <c r="P138" s="2">
        <v>39.346600000000002</v>
      </c>
      <c r="Q138" s="2" t="s">
        <v>9098</v>
      </c>
      <c r="R138">
        <v>3</v>
      </c>
      <c r="S138" s="2"/>
      <c r="T138" s="2"/>
      <c r="U138" s="2"/>
    </row>
    <row r="139" spans="1:21" x14ac:dyDescent="0.25">
      <c r="A139" t="s">
        <v>7944</v>
      </c>
      <c r="B139" s="1" t="s">
        <v>9013</v>
      </c>
      <c r="C139" t="s">
        <v>1</v>
      </c>
      <c r="D139" t="s">
        <v>0</v>
      </c>
      <c r="E139">
        <v>215716</v>
      </c>
      <c r="F139" t="s">
        <v>1317</v>
      </c>
      <c r="G139" t="s">
        <v>9150</v>
      </c>
      <c r="H139" s="2">
        <v>0</v>
      </c>
      <c r="I139" s="2">
        <v>0</v>
      </c>
      <c r="J139" s="2">
        <v>0</v>
      </c>
      <c r="K139" s="2">
        <v>30.28</v>
      </c>
      <c r="L139" s="2">
        <v>0</v>
      </c>
      <c r="M139" s="2">
        <v>0</v>
      </c>
      <c r="N139" s="2">
        <v>0</v>
      </c>
      <c r="O139" s="2">
        <v>3.9364000000000003</v>
      </c>
      <c r="P139" s="2">
        <v>34.2164</v>
      </c>
      <c r="Q139" s="2" t="s">
        <v>9098</v>
      </c>
      <c r="R139">
        <v>3</v>
      </c>
      <c r="S139" s="2"/>
      <c r="T139" s="2"/>
      <c r="U139" s="2"/>
    </row>
    <row r="140" spans="1:21" x14ac:dyDescent="0.25">
      <c r="A140" t="s">
        <v>7944</v>
      </c>
      <c r="B140" s="1" t="s">
        <v>9185</v>
      </c>
      <c r="C140" t="s">
        <v>1</v>
      </c>
      <c r="D140" t="s">
        <v>0</v>
      </c>
      <c r="E140">
        <v>49385</v>
      </c>
      <c r="F140" t="s">
        <v>1498</v>
      </c>
      <c r="G140" t="s">
        <v>9127</v>
      </c>
      <c r="H140" s="2">
        <v>4.33</v>
      </c>
      <c r="I140" s="2">
        <v>0</v>
      </c>
      <c r="J140" s="2">
        <v>0</v>
      </c>
      <c r="K140" s="2">
        <v>51.92</v>
      </c>
      <c r="L140" s="2">
        <v>0</v>
      </c>
      <c r="M140" s="2">
        <v>0</v>
      </c>
      <c r="N140" s="2">
        <v>0</v>
      </c>
      <c r="O140" s="2">
        <v>6.7496</v>
      </c>
      <c r="P140" s="2">
        <v>62.999600000000001</v>
      </c>
      <c r="Q140" s="2" t="s">
        <v>9098</v>
      </c>
      <c r="R140">
        <v>3</v>
      </c>
      <c r="S140" s="2"/>
      <c r="T140" s="2"/>
      <c r="U140" s="2"/>
    </row>
    <row r="141" spans="1:21" x14ac:dyDescent="0.25">
      <c r="A141" t="s">
        <v>7944</v>
      </c>
      <c r="B141" s="1" t="s">
        <v>9014</v>
      </c>
      <c r="C141" t="s">
        <v>1</v>
      </c>
      <c r="D141" t="s">
        <v>0</v>
      </c>
      <c r="E141">
        <v>1730</v>
      </c>
      <c r="F141" t="s">
        <v>9108</v>
      </c>
      <c r="G141" t="s">
        <v>9109</v>
      </c>
      <c r="H141" s="2">
        <v>0</v>
      </c>
      <c r="I141" s="2">
        <v>0</v>
      </c>
      <c r="J141" s="2">
        <v>0</v>
      </c>
      <c r="K141" s="2">
        <v>402.5</v>
      </c>
      <c r="L141" s="2">
        <v>0</v>
      </c>
      <c r="M141" s="2">
        <v>0</v>
      </c>
      <c r="N141" s="2">
        <v>0</v>
      </c>
      <c r="O141" s="2">
        <v>52.325000000000003</v>
      </c>
      <c r="P141" s="2">
        <v>454.82499999999999</v>
      </c>
      <c r="Q141" s="2" t="s">
        <v>9098</v>
      </c>
      <c r="R141">
        <v>3</v>
      </c>
      <c r="S141" s="2"/>
      <c r="T141" s="2"/>
      <c r="U141" s="2"/>
    </row>
    <row r="142" spans="1:21" x14ac:dyDescent="0.25">
      <c r="A142" t="s">
        <v>7944</v>
      </c>
      <c r="B142" s="1" t="s">
        <v>9014</v>
      </c>
      <c r="C142" t="s">
        <v>1</v>
      </c>
      <c r="D142" t="s">
        <v>0</v>
      </c>
      <c r="E142">
        <v>625</v>
      </c>
      <c r="F142" t="s">
        <v>9118</v>
      </c>
      <c r="G142" t="s">
        <v>9119</v>
      </c>
      <c r="H142" s="2">
        <v>0</v>
      </c>
      <c r="I142" s="2">
        <v>0</v>
      </c>
      <c r="J142" s="2">
        <v>0</v>
      </c>
      <c r="K142" s="2">
        <v>124.28</v>
      </c>
      <c r="L142" s="2">
        <v>0</v>
      </c>
      <c r="M142" s="2">
        <v>0</v>
      </c>
      <c r="N142" s="2">
        <v>0</v>
      </c>
      <c r="O142" s="2">
        <v>16.156400000000001</v>
      </c>
      <c r="P142" s="2">
        <v>140.43639999999999</v>
      </c>
      <c r="Q142" s="2" t="s">
        <v>9098</v>
      </c>
      <c r="R142">
        <v>3</v>
      </c>
      <c r="S142" s="2"/>
      <c r="T142" s="2"/>
      <c r="U142" s="2"/>
    </row>
    <row r="143" spans="1:21" ht="15.75" thickBot="1" x14ac:dyDescent="0.3">
      <c r="T143" s="2"/>
      <c r="U143" s="2"/>
    </row>
    <row r="144" spans="1:21" ht="15.75" thickBot="1" x14ac:dyDescent="0.3">
      <c r="A144" s="133" t="s">
        <v>71</v>
      </c>
      <c r="B144" s="134"/>
      <c r="C144" s="134"/>
      <c r="D144" s="134"/>
      <c r="E144" s="134"/>
      <c r="F144" s="134"/>
      <c r="G144" s="135"/>
      <c r="H144" s="3">
        <f>+SUBTOTAL(9,Tabla1[C. EXENTAS])</f>
        <v>174.3599999999999</v>
      </c>
      <c r="I144" s="3">
        <f>+SUBTOTAL(9,Tabla1[I. EXENTAS])</f>
        <v>18</v>
      </c>
      <c r="J144" s="3">
        <f>+SUBTOTAL(9,Tabla1[IMPOR EX])</f>
        <v>18</v>
      </c>
      <c r="K144" s="3">
        <f>+SUBTOTAL(9,Tabla1[C. GRAVADA])</f>
        <v>43861.120000000032</v>
      </c>
      <c r="L144" s="3">
        <f>+SUBTOTAL(9,Tabla1[INTER GRAVA])</f>
        <v>2291.13</v>
      </c>
      <c r="M144" s="3">
        <f>+SUBTOTAL(9,Tabla1[IMPOR BIENES])</f>
        <v>2956.23</v>
      </c>
      <c r="N144" s="3">
        <f>+SUBTOTAL(9,Tabla1[IMPOR SERV])</f>
        <v>0</v>
      </c>
      <c r="O144" s="3">
        <f>+SUBTOTAL(9,Tabla1[IVA])</f>
        <v>6384.139500000002</v>
      </c>
      <c r="P144" s="3">
        <f>+SUBTOTAL(9,Tabla1[TOTAL C.])</f>
        <v>55702.979499999979</v>
      </c>
      <c r="Q144" s="3"/>
      <c r="R144" s="3">
        <f>+SUBTOTAL(9,Tabla1[ANEXO 3])</f>
        <v>294</v>
      </c>
      <c r="S144" s="3"/>
      <c r="T144" s="3">
        <f>+SUBTOTAL(9,Tabla1[PERCEPCIONES])</f>
        <v>0</v>
      </c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1056" spans="1:20" s="42" customFormat="1" x14ac:dyDescent="0.25">
      <c r="A1056"/>
      <c r="B1056"/>
      <c r="C1056"/>
      <c r="D1056"/>
      <c r="E1056"/>
      <c r="F1056"/>
      <c r="G1056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/>
      <c r="S1056"/>
      <c r="T1056"/>
    </row>
  </sheetData>
  <dataConsolidate/>
  <mergeCells count="1">
    <mergeCell ref="A144:G144"/>
  </mergeCells>
  <phoneticPr fontId="8" type="noConversion"/>
  <conditionalFormatting sqref="E143:E1048576 E1:E66">
    <cfRule type="duplicateValues" dxfId="10" priority="28"/>
    <cfRule type="duplicateValues" dxfId="9" priority="29"/>
  </conditionalFormatting>
  <conditionalFormatting sqref="E67:E142">
    <cfRule type="duplicateValues" dxfId="8" priority="6"/>
    <cfRule type="duplicateValues" dxfId="7" priority="7"/>
  </conditionalFormatting>
  <conditionalFormatting sqref="E67:E142">
    <cfRule type="duplicateValues" dxfId="6" priority="5"/>
  </conditionalFormatting>
  <conditionalFormatting sqref="E67:E142">
    <cfRule type="duplicateValues" dxfId="5" priority="2"/>
    <cfRule type="duplicateValues" dxfId="4" priority="3"/>
    <cfRule type="duplicateValues" dxfId="3" priority="4"/>
  </conditionalFormatting>
  <conditionalFormatting sqref="E67:E142">
    <cfRule type="duplicateValues" dxfId="2" priority="1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9023</v>
      </c>
      <c r="F2" s="2"/>
      <c r="XFD2" t="s">
        <v>8491</v>
      </c>
    </row>
    <row r="3" spans="1:9 16384:16384" x14ac:dyDescent="0.25">
      <c r="B3" s="23" t="s">
        <v>2</v>
      </c>
      <c r="D3" s="48">
        <v>45155</v>
      </c>
      <c r="F3" s="40"/>
      <c r="XFD3" t="s">
        <v>8486</v>
      </c>
    </row>
    <row r="4" spans="1:9 16384:16384" hidden="1" x14ac:dyDescent="0.25">
      <c r="B4" s="23" t="s">
        <v>3</v>
      </c>
      <c r="D4" s="74" t="s">
        <v>1</v>
      </c>
      <c r="F4" s="2"/>
      <c r="XFD4" t="s">
        <v>8487</v>
      </c>
    </row>
    <row r="5" spans="1:9 16384:16384" hidden="1" x14ac:dyDescent="0.25">
      <c r="B5" s="23" t="s">
        <v>4</v>
      </c>
      <c r="D5" s="74" t="s">
        <v>0</v>
      </c>
      <c r="F5" s="2"/>
      <c r="XFD5" t="s">
        <v>8488</v>
      </c>
    </row>
    <row r="6" spans="1:9 16384:16384" hidden="1" x14ac:dyDescent="0.25">
      <c r="B6" s="24" t="s">
        <v>28</v>
      </c>
      <c r="D6" s="75" t="s">
        <v>9028</v>
      </c>
      <c r="F6" s="2"/>
      <c r="XFD6" t="s">
        <v>8490</v>
      </c>
    </row>
    <row r="7" spans="1:9 16384:16384" hidden="1" x14ac:dyDescent="0.25">
      <c r="B7" s="23" t="s">
        <v>27</v>
      </c>
      <c r="D7" s="75" t="s">
        <v>9029</v>
      </c>
      <c r="F7" s="2"/>
      <c r="XFD7" t="s">
        <v>8489</v>
      </c>
    </row>
    <row r="8" spans="1:9 16384:16384" ht="16.5" customHeight="1" x14ac:dyDescent="0.25">
      <c r="B8" s="23" t="s">
        <v>26</v>
      </c>
      <c r="D8" s="108"/>
      <c r="F8" s="33"/>
      <c r="XFD8" t="s">
        <v>9022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9023</v>
      </c>
    </row>
    <row r="10" spans="1:9 16384:16384" ht="16.5" customHeight="1" x14ac:dyDescent="0.25">
      <c r="B10" s="23" t="s">
        <v>24</v>
      </c>
      <c r="D10" s="119" t="s">
        <v>9080</v>
      </c>
      <c r="F10" s="39"/>
      <c r="XFD10" t="s">
        <v>9024</v>
      </c>
    </row>
    <row r="11" spans="1:9 16384:16384" ht="16.5" customHeight="1" x14ac:dyDescent="0.25">
      <c r="B11" s="24" t="s">
        <v>72</v>
      </c>
      <c r="D11" s="104" t="str">
        <f>IFERROR(IF(D10&lt;&gt;"",VLOOKUP(D10,Tabla4[#All],2,0),IF(D19&lt;&gt;0,VLOOKUP(D19,Tabla4[#All],2,0),0)),"")</f>
        <v>GASPRO EL SALVADOR, S.A. DE C.V.</v>
      </c>
      <c r="F11" s="32"/>
      <c r="H11" s="1"/>
      <c r="I11" s="1"/>
      <c r="XFD11" t="s">
        <v>9025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9026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9027</v>
      </c>
    </row>
    <row r="14" spans="1:9 16384:16384" x14ac:dyDescent="0.25">
      <c r="B14" s="23" t="s">
        <v>23</v>
      </c>
      <c r="D14" s="112">
        <v>0</v>
      </c>
      <c r="F14" s="32"/>
    </row>
    <row r="15" spans="1:9 16384:16384" x14ac:dyDescent="0.25">
      <c r="B15" s="23" t="s">
        <v>22</v>
      </c>
      <c r="D15" s="113">
        <f>D14*0.13</f>
        <v>0</v>
      </c>
      <c r="F15" s="2"/>
    </row>
    <row r="16" spans="1:9 16384:16384" x14ac:dyDescent="0.25">
      <c r="B16" s="23" t="s">
        <v>21</v>
      </c>
      <c r="D16" s="72">
        <v>0</v>
      </c>
      <c r="F16" s="2"/>
    </row>
    <row r="17" spans="2:8" x14ac:dyDescent="0.25">
      <c r="B17" s="23" t="s">
        <v>20</v>
      </c>
      <c r="D17" s="72">
        <v>0</v>
      </c>
      <c r="F17" s="2"/>
    </row>
    <row r="18" spans="2:8" ht="15" customHeight="1" x14ac:dyDescent="0.25">
      <c r="B18" s="23" t="s">
        <v>75</v>
      </c>
      <c r="D18" s="72">
        <f>+(D12+D13+D14+D15+D16+D17)</f>
        <v>0</v>
      </c>
      <c r="F18" s="32"/>
    </row>
    <row r="19" spans="2:8" x14ac:dyDescent="0.25">
      <c r="B19" s="23" t="s">
        <v>7943</v>
      </c>
      <c r="D19" s="114"/>
      <c r="F19" s="2"/>
    </row>
    <row r="20" spans="2:8" ht="15.75" thickBot="1" x14ac:dyDescent="0.3">
      <c r="B20" s="23" t="s">
        <v>18</v>
      </c>
      <c r="D20" s="73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56"/>
  <sheetViews>
    <sheetView zoomScale="85" zoomScaleNormal="85" workbookViewId="0">
      <selection activeCell="I33" sqref="I3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x14ac:dyDescent="0.25">
      <c r="B3" s="13"/>
    </row>
    <row r="4" spans="1:19" x14ac:dyDescent="0.25">
      <c r="B4" s="13"/>
    </row>
    <row r="5" spans="1:19" x14ac:dyDescent="0.25">
      <c r="B5" s="13"/>
    </row>
    <row r="6" spans="1:19" x14ac:dyDescent="0.25">
      <c r="B6" s="13"/>
    </row>
    <row r="7" spans="1:19" x14ac:dyDescent="0.25">
      <c r="B7" s="13"/>
    </row>
    <row r="8" spans="1:19" x14ac:dyDescent="0.25">
      <c r="B8" s="13"/>
    </row>
    <row r="9" spans="1:19" x14ac:dyDescent="0.25">
      <c r="B9" s="13"/>
    </row>
    <row r="10" spans="1:19" x14ac:dyDescent="0.25">
      <c r="B10" s="13"/>
    </row>
    <row r="11" spans="1:19" x14ac:dyDescent="0.25">
      <c r="B11" s="13"/>
    </row>
    <row r="12" spans="1:19" x14ac:dyDescent="0.25">
      <c r="B12" s="13"/>
    </row>
    <row r="13" spans="1:19" x14ac:dyDescent="0.25">
      <c r="B13" s="13"/>
    </row>
    <row r="14" spans="1:19" x14ac:dyDescent="0.25">
      <c r="B14" s="13"/>
    </row>
    <row r="15" spans="1:19" x14ac:dyDescent="0.25">
      <c r="B15" s="13"/>
    </row>
    <row r="16" spans="1:19" x14ac:dyDescent="0.25">
      <c r="B16" s="13"/>
    </row>
    <row r="17" spans="1:19" x14ac:dyDescent="0.25">
      <c r="B17" s="13"/>
    </row>
    <row r="18" spans="1:19" x14ac:dyDescent="0.25">
      <c r="B18" s="13"/>
    </row>
    <row r="19" spans="1:19" x14ac:dyDescent="0.25">
      <c r="B19" s="13"/>
    </row>
    <row r="20" spans="1:19" x14ac:dyDescent="0.25">
      <c r="B20" s="13"/>
    </row>
    <row r="21" spans="1:19" x14ac:dyDescent="0.25">
      <c r="B21" s="13"/>
    </row>
    <row r="22" spans="1:19" x14ac:dyDescent="0.25">
      <c r="A22" t="s">
        <v>8326</v>
      </c>
      <c r="B22" s="13">
        <v>45199</v>
      </c>
      <c r="C22">
        <v>1</v>
      </c>
      <c r="D22">
        <v>3</v>
      </c>
      <c r="E22" t="s">
        <v>9060</v>
      </c>
      <c r="F22" t="s">
        <v>9079</v>
      </c>
      <c r="G22">
        <v>824</v>
      </c>
      <c r="H22">
        <v>824</v>
      </c>
      <c r="I22" s="22" t="s">
        <v>9080</v>
      </c>
      <c r="J22" t="s">
        <v>9081</v>
      </c>
      <c r="K22" s="2">
        <v>0</v>
      </c>
      <c r="L22" s="2">
        <v>0</v>
      </c>
      <c r="M22" s="2">
        <v>450</v>
      </c>
      <c r="N22" s="2">
        <v>58.5</v>
      </c>
      <c r="O22" s="2">
        <v>0</v>
      </c>
      <c r="P22" s="2">
        <v>0</v>
      </c>
      <c r="Q22" s="2">
        <v>508.5</v>
      </c>
      <c r="S22">
        <v>1</v>
      </c>
    </row>
    <row r="23" spans="1:19" x14ac:dyDescent="0.25">
      <c r="A23" t="s">
        <v>8326</v>
      </c>
      <c r="B23" s="13">
        <v>45199</v>
      </c>
      <c r="C23">
        <v>1</v>
      </c>
      <c r="D23">
        <v>3</v>
      </c>
      <c r="E23" t="s">
        <v>9060</v>
      </c>
      <c r="F23" t="s">
        <v>9079</v>
      </c>
      <c r="G23">
        <v>823</v>
      </c>
      <c r="H23">
        <v>823</v>
      </c>
      <c r="I23" s="22" t="s">
        <v>9080</v>
      </c>
      <c r="J23" t="s">
        <v>9081</v>
      </c>
      <c r="K23" s="2">
        <v>0</v>
      </c>
      <c r="L23" s="2">
        <v>0</v>
      </c>
      <c r="M23" s="2">
        <v>75</v>
      </c>
      <c r="N23" s="2">
        <v>9.75</v>
      </c>
      <c r="O23" s="2">
        <v>0</v>
      </c>
      <c r="P23" s="2">
        <v>0</v>
      </c>
      <c r="Q23" s="2">
        <v>84.75</v>
      </c>
      <c r="S23">
        <v>1</v>
      </c>
    </row>
    <row r="24" spans="1:19" x14ac:dyDescent="0.25">
      <c r="A24" t="s">
        <v>8326</v>
      </c>
      <c r="B24" s="13">
        <v>45195</v>
      </c>
      <c r="C24">
        <v>1</v>
      </c>
      <c r="D24">
        <v>3</v>
      </c>
      <c r="E24" t="s">
        <v>9060</v>
      </c>
      <c r="F24" t="s">
        <v>9079</v>
      </c>
      <c r="G24">
        <v>822</v>
      </c>
      <c r="H24">
        <v>822</v>
      </c>
      <c r="I24" s="22" t="s">
        <v>1974</v>
      </c>
      <c r="J24" t="s">
        <v>1975</v>
      </c>
      <c r="K24" s="2">
        <v>0</v>
      </c>
      <c r="L24" s="2">
        <v>0</v>
      </c>
      <c r="M24" s="2">
        <v>75</v>
      </c>
      <c r="N24" s="2">
        <v>9.75</v>
      </c>
      <c r="O24" s="2">
        <v>0</v>
      </c>
      <c r="P24" s="2">
        <v>0</v>
      </c>
      <c r="Q24" s="2">
        <v>84.75</v>
      </c>
      <c r="S24">
        <v>1</v>
      </c>
    </row>
    <row r="25" spans="1:19" x14ac:dyDescent="0.25">
      <c r="A25" t="s">
        <v>8326</v>
      </c>
      <c r="B25" s="13">
        <v>45195</v>
      </c>
      <c r="C25">
        <v>1</v>
      </c>
      <c r="D25">
        <v>3</v>
      </c>
      <c r="E25" t="s">
        <v>9060</v>
      </c>
      <c r="F25" t="s">
        <v>9079</v>
      </c>
      <c r="G25">
        <v>821</v>
      </c>
      <c r="H25">
        <v>821</v>
      </c>
      <c r="I25" s="22" t="s">
        <v>1974</v>
      </c>
      <c r="J25" t="s">
        <v>1975</v>
      </c>
      <c r="K25" s="2">
        <v>0</v>
      </c>
      <c r="L25" s="2">
        <v>0</v>
      </c>
      <c r="M25" s="2">
        <v>75</v>
      </c>
      <c r="N25" s="2">
        <v>9.75</v>
      </c>
      <c r="O25" s="2">
        <v>0</v>
      </c>
      <c r="P25" s="2">
        <v>0</v>
      </c>
      <c r="Q25" s="2">
        <v>84.75</v>
      </c>
      <c r="S25">
        <v>1</v>
      </c>
    </row>
    <row r="26" spans="1:19" x14ac:dyDescent="0.25">
      <c r="A26" t="s">
        <v>8326</v>
      </c>
      <c r="B26" s="13">
        <v>45189</v>
      </c>
      <c r="C26">
        <v>1</v>
      </c>
      <c r="D26">
        <v>3</v>
      </c>
      <c r="E26" t="s">
        <v>9060</v>
      </c>
      <c r="F26" t="s">
        <v>9079</v>
      </c>
      <c r="G26">
        <v>820</v>
      </c>
      <c r="H26">
        <v>820</v>
      </c>
      <c r="I26" s="22" t="s">
        <v>3304</v>
      </c>
      <c r="J26" t="s">
        <v>9246</v>
      </c>
      <c r="K26" s="2">
        <v>0</v>
      </c>
      <c r="L26" s="2">
        <v>0</v>
      </c>
      <c r="M26" s="2">
        <v>150</v>
      </c>
      <c r="N26" s="2">
        <v>19.5</v>
      </c>
      <c r="O26" s="2">
        <v>0</v>
      </c>
      <c r="P26" s="2">
        <v>0</v>
      </c>
      <c r="Q26" s="2">
        <v>169.5</v>
      </c>
      <c r="S26">
        <v>1</v>
      </c>
    </row>
    <row r="27" spans="1:19" x14ac:dyDescent="0.25">
      <c r="A27" t="s">
        <v>8326</v>
      </c>
      <c r="B27" s="13">
        <v>45189</v>
      </c>
      <c r="C27">
        <v>1</v>
      </c>
      <c r="D27">
        <v>3</v>
      </c>
      <c r="E27" t="s">
        <v>9060</v>
      </c>
      <c r="F27" t="s">
        <v>9079</v>
      </c>
      <c r="G27">
        <v>819</v>
      </c>
      <c r="H27">
        <v>819</v>
      </c>
      <c r="I27" s="22" t="s">
        <v>1340</v>
      </c>
      <c r="J27" t="s">
        <v>9247</v>
      </c>
      <c r="K27" s="2">
        <v>0</v>
      </c>
      <c r="L27" s="2">
        <v>0</v>
      </c>
      <c r="M27" s="2">
        <v>455.25</v>
      </c>
      <c r="N27" s="2">
        <v>59.18</v>
      </c>
      <c r="O27" s="2">
        <v>0</v>
      </c>
      <c r="P27" s="2">
        <v>0</v>
      </c>
      <c r="Q27" s="2">
        <v>514.42999999999995</v>
      </c>
      <c r="S27">
        <v>1</v>
      </c>
    </row>
    <row r="28" spans="1:19" x14ac:dyDescent="0.25">
      <c r="A28" t="s">
        <v>8326</v>
      </c>
      <c r="B28" s="13">
        <v>45181</v>
      </c>
      <c r="C28">
        <v>1</v>
      </c>
      <c r="D28">
        <v>3</v>
      </c>
      <c r="E28" t="s">
        <v>9060</v>
      </c>
      <c r="F28" t="s">
        <v>9079</v>
      </c>
      <c r="G28">
        <v>818</v>
      </c>
      <c r="H28">
        <v>818</v>
      </c>
      <c r="I28" s="22" t="s">
        <v>3304</v>
      </c>
      <c r="J28" t="s">
        <v>9246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S28">
        <v>1</v>
      </c>
    </row>
    <row r="29" spans="1:19" x14ac:dyDescent="0.25">
      <c r="A29" t="s">
        <v>8326</v>
      </c>
      <c r="B29" s="13">
        <v>45181</v>
      </c>
      <c r="C29">
        <v>1</v>
      </c>
      <c r="D29">
        <v>3</v>
      </c>
      <c r="E29" t="s">
        <v>9060</v>
      </c>
      <c r="F29" t="s">
        <v>9079</v>
      </c>
      <c r="G29">
        <v>817</v>
      </c>
      <c r="H29">
        <v>817</v>
      </c>
      <c r="I29" s="22" t="s">
        <v>1974</v>
      </c>
      <c r="J29" t="s">
        <v>1975</v>
      </c>
      <c r="K29" s="2">
        <v>0</v>
      </c>
      <c r="L29" s="2">
        <v>0</v>
      </c>
      <c r="M29" s="2">
        <v>75</v>
      </c>
      <c r="N29" s="2">
        <v>9.75</v>
      </c>
      <c r="O29" s="2">
        <v>0</v>
      </c>
      <c r="P29" s="2">
        <v>0</v>
      </c>
      <c r="Q29" s="2">
        <v>84.75</v>
      </c>
      <c r="S29">
        <v>1</v>
      </c>
    </row>
    <row r="30" spans="1:19" x14ac:dyDescent="0.25">
      <c r="A30" t="s">
        <v>8326</v>
      </c>
      <c r="B30" s="13">
        <v>45181</v>
      </c>
      <c r="C30">
        <v>1</v>
      </c>
      <c r="D30">
        <v>3</v>
      </c>
      <c r="E30" t="s">
        <v>9060</v>
      </c>
      <c r="F30" t="s">
        <v>9079</v>
      </c>
      <c r="G30">
        <v>816</v>
      </c>
      <c r="H30">
        <v>816</v>
      </c>
      <c r="I30" s="22" t="s">
        <v>1974</v>
      </c>
      <c r="J30" t="s">
        <v>1975</v>
      </c>
      <c r="K30" s="2">
        <v>0</v>
      </c>
      <c r="L30" s="2">
        <v>0</v>
      </c>
      <c r="M30" s="2">
        <v>75</v>
      </c>
      <c r="N30" s="2">
        <v>9.75</v>
      </c>
      <c r="O30" s="2">
        <v>0</v>
      </c>
      <c r="P30" s="2">
        <v>0</v>
      </c>
      <c r="Q30" s="2">
        <v>84.75</v>
      </c>
      <c r="S30">
        <v>1</v>
      </c>
    </row>
    <row r="31" spans="1:19" x14ac:dyDescent="0.25">
      <c r="A31" t="s">
        <v>8326</v>
      </c>
      <c r="B31" s="13">
        <v>45181</v>
      </c>
      <c r="C31">
        <v>1</v>
      </c>
      <c r="D31">
        <v>3</v>
      </c>
      <c r="E31" t="s">
        <v>9060</v>
      </c>
      <c r="F31" t="s">
        <v>9079</v>
      </c>
      <c r="G31">
        <v>815</v>
      </c>
      <c r="H31">
        <v>815</v>
      </c>
      <c r="I31" s="22" t="s">
        <v>1974</v>
      </c>
      <c r="J31" t="s">
        <v>1975</v>
      </c>
      <c r="K31" s="2">
        <v>0</v>
      </c>
      <c r="L31" s="2">
        <v>0</v>
      </c>
      <c r="M31" s="2">
        <v>75</v>
      </c>
      <c r="N31" s="2">
        <v>9.75</v>
      </c>
      <c r="O31" s="2">
        <v>0</v>
      </c>
      <c r="P31" s="2">
        <v>0</v>
      </c>
      <c r="Q31" s="2">
        <v>84.75</v>
      </c>
      <c r="S31">
        <v>1</v>
      </c>
    </row>
    <row r="32" spans="1:19" x14ac:dyDescent="0.25">
      <c r="A32" t="s">
        <v>8326</v>
      </c>
      <c r="B32" s="13">
        <v>45181</v>
      </c>
      <c r="C32">
        <v>1</v>
      </c>
      <c r="D32">
        <v>3</v>
      </c>
      <c r="E32" t="s">
        <v>9060</v>
      </c>
      <c r="F32" t="s">
        <v>9079</v>
      </c>
      <c r="G32">
        <v>814</v>
      </c>
      <c r="H32">
        <v>814</v>
      </c>
      <c r="I32" s="22" t="s">
        <v>9085</v>
      </c>
      <c r="J32" t="s">
        <v>9248</v>
      </c>
      <c r="K32" s="2">
        <v>0</v>
      </c>
      <c r="L32" s="2">
        <v>0</v>
      </c>
      <c r="M32" s="2">
        <v>150</v>
      </c>
      <c r="N32" s="2">
        <v>19.5</v>
      </c>
      <c r="O32" s="2">
        <v>0</v>
      </c>
      <c r="P32" s="2">
        <v>0</v>
      </c>
      <c r="Q32" s="2">
        <v>169.5</v>
      </c>
      <c r="S32">
        <v>1</v>
      </c>
    </row>
    <row r="33" spans="1:19" x14ac:dyDescent="0.25">
      <c r="A33" t="s">
        <v>8326</v>
      </c>
      <c r="B33" s="13">
        <v>45181</v>
      </c>
      <c r="C33">
        <v>1</v>
      </c>
      <c r="D33">
        <v>3</v>
      </c>
      <c r="E33" t="s">
        <v>9060</v>
      </c>
      <c r="F33" t="s">
        <v>9079</v>
      </c>
      <c r="G33">
        <v>813</v>
      </c>
      <c r="H33">
        <v>813</v>
      </c>
      <c r="I33" s="22" t="s">
        <v>9080</v>
      </c>
      <c r="J33" t="s">
        <v>9081</v>
      </c>
      <c r="K33" s="2">
        <v>0</v>
      </c>
      <c r="L33" s="2">
        <v>0</v>
      </c>
      <c r="M33" s="2">
        <v>225</v>
      </c>
      <c r="N33" s="2">
        <v>29.25</v>
      </c>
      <c r="O33" s="2">
        <v>0</v>
      </c>
      <c r="P33" s="2">
        <v>0</v>
      </c>
      <c r="Q33" s="2">
        <v>254.25</v>
      </c>
      <c r="S33">
        <v>1</v>
      </c>
    </row>
    <row r="34" spans="1:19" x14ac:dyDescent="0.25">
      <c r="A34" s="2" t="s">
        <v>9023</v>
      </c>
      <c r="B34" s="40">
        <v>45155</v>
      </c>
      <c r="C34" s="2" t="s">
        <v>1</v>
      </c>
      <c r="D34" s="2" t="s">
        <v>0</v>
      </c>
      <c r="E34" t="s">
        <v>9060</v>
      </c>
      <c r="F34" t="s">
        <v>9079</v>
      </c>
      <c r="G34" s="33">
        <v>812</v>
      </c>
      <c r="H34" s="38">
        <v>812</v>
      </c>
      <c r="I34" s="39" t="s">
        <v>9080</v>
      </c>
      <c r="J34" s="32" t="s">
        <v>9188</v>
      </c>
      <c r="K34" s="2">
        <v>0</v>
      </c>
      <c r="L34" s="2">
        <v>0</v>
      </c>
      <c r="M34" s="32">
        <v>225</v>
      </c>
      <c r="N34" s="2">
        <v>29.25</v>
      </c>
      <c r="O34" s="2">
        <v>0</v>
      </c>
      <c r="P34" s="2">
        <v>0</v>
      </c>
      <c r="Q34" s="32">
        <v>254.25</v>
      </c>
      <c r="S34" s="2" t="s">
        <v>1</v>
      </c>
    </row>
    <row r="35" spans="1:19" x14ac:dyDescent="0.25">
      <c r="A35" s="2" t="s">
        <v>9023</v>
      </c>
      <c r="B35" s="40">
        <v>45155</v>
      </c>
      <c r="C35" s="2" t="s">
        <v>1</v>
      </c>
      <c r="D35" s="2" t="s">
        <v>0</v>
      </c>
      <c r="E35" t="s">
        <v>9060</v>
      </c>
      <c r="F35" t="s">
        <v>9079</v>
      </c>
      <c r="G35" s="33">
        <v>811</v>
      </c>
      <c r="H35" s="38">
        <v>811</v>
      </c>
      <c r="I35" s="39" t="s">
        <v>46</v>
      </c>
      <c r="J35" s="32" t="s">
        <v>6182</v>
      </c>
      <c r="K35" s="2">
        <v>0</v>
      </c>
      <c r="L35" s="2">
        <v>0</v>
      </c>
      <c r="M35" s="32">
        <v>75</v>
      </c>
      <c r="N35" s="2">
        <v>9.75</v>
      </c>
      <c r="O35" s="2">
        <v>0</v>
      </c>
      <c r="P35" s="2">
        <v>0</v>
      </c>
      <c r="Q35" s="32">
        <v>84.75</v>
      </c>
      <c r="S35" s="2" t="s">
        <v>1</v>
      </c>
    </row>
    <row r="36" spans="1:19" x14ac:dyDescent="0.25">
      <c r="A36" s="2" t="s">
        <v>9023</v>
      </c>
      <c r="B36" s="40">
        <v>45152</v>
      </c>
      <c r="C36" s="2" t="s">
        <v>1</v>
      </c>
      <c r="D36" s="2" t="s">
        <v>0</v>
      </c>
      <c r="E36" t="s">
        <v>9060</v>
      </c>
      <c r="F36" t="s">
        <v>9079</v>
      </c>
      <c r="G36" s="33">
        <v>810</v>
      </c>
      <c r="H36" s="38">
        <v>810</v>
      </c>
      <c r="I36" s="39" t="s">
        <v>1974</v>
      </c>
      <c r="J36" s="32" t="s">
        <v>1975</v>
      </c>
      <c r="K36" s="2">
        <v>0</v>
      </c>
      <c r="L36" s="2">
        <v>0</v>
      </c>
      <c r="M36" s="32">
        <v>75</v>
      </c>
      <c r="N36" s="2">
        <v>9.75</v>
      </c>
      <c r="O36" s="2">
        <v>0</v>
      </c>
      <c r="P36" s="2">
        <v>0</v>
      </c>
      <c r="Q36" s="32">
        <v>84.75</v>
      </c>
      <c r="S36" s="2" t="s">
        <v>1</v>
      </c>
    </row>
    <row r="37" spans="1:19" x14ac:dyDescent="0.25">
      <c r="A37" s="2" t="s">
        <v>9023</v>
      </c>
      <c r="B37" s="40">
        <v>45152</v>
      </c>
      <c r="C37" s="2" t="s">
        <v>1</v>
      </c>
      <c r="D37" s="2" t="s">
        <v>0</v>
      </c>
      <c r="E37" t="s">
        <v>9060</v>
      </c>
      <c r="F37" t="s">
        <v>9079</v>
      </c>
      <c r="G37" s="33">
        <v>809</v>
      </c>
      <c r="H37" s="38">
        <v>809</v>
      </c>
      <c r="I37" s="39" t="s">
        <v>7676</v>
      </c>
      <c r="J37" s="32" t="s">
        <v>7675</v>
      </c>
      <c r="K37" s="2">
        <v>0</v>
      </c>
      <c r="L37" s="2">
        <v>0</v>
      </c>
      <c r="M37" s="32">
        <v>0</v>
      </c>
      <c r="N37" s="2">
        <v>0</v>
      </c>
      <c r="O37" s="2">
        <v>0</v>
      </c>
      <c r="P37" s="2">
        <v>0</v>
      </c>
      <c r="Q37" s="32">
        <v>0</v>
      </c>
      <c r="S37" s="2" t="s">
        <v>1</v>
      </c>
    </row>
    <row r="38" spans="1:19" x14ac:dyDescent="0.25">
      <c r="A38" s="2" t="s">
        <v>9023</v>
      </c>
      <c r="B38" s="40">
        <v>45149</v>
      </c>
      <c r="C38" s="2" t="s">
        <v>1</v>
      </c>
      <c r="D38" s="2" t="s">
        <v>0</v>
      </c>
      <c r="E38" t="s">
        <v>9060</v>
      </c>
      <c r="F38" t="s">
        <v>9079</v>
      </c>
      <c r="G38" s="33">
        <v>808</v>
      </c>
      <c r="H38" s="38">
        <v>808</v>
      </c>
      <c r="I38" s="39" t="s">
        <v>9221</v>
      </c>
      <c r="J38" s="32" t="s">
        <v>9222</v>
      </c>
      <c r="K38" s="2">
        <v>0</v>
      </c>
      <c r="L38" s="2">
        <v>0</v>
      </c>
      <c r="M38" s="32">
        <v>100</v>
      </c>
      <c r="N38" s="2">
        <v>13</v>
      </c>
      <c r="O38" s="2">
        <v>0</v>
      </c>
      <c r="P38" s="2">
        <v>0</v>
      </c>
      <c r="Q38" s="32">
        <v>113</v>
      </c>
      <c r="S38" s="2" t="s">
        <v>1</v>
      </c>
    </row>
    <row r="39" spans="1:19" x14ac:dyDescent="0.25">
      <c r="A39" s="2" t="s">
        <v>9023</v>
      </c>
      <c r="B39" s="40">
        <v>45148</v>
      </c>
      <c r="C39" s="2" t="s">
        <v>1</v>
      </c>
      <c r="D39" s="2" t="s">
        <v>0</v>
      </c>
      <c r="E39" t="s">
        <v>9060</v>
      </c>
      <c r="F39" t="s">
        <v>9079</v>
      </c>
      <c r="G39" s="33">
        <v>807</v>
      </c>
      <c r="H39" s="38">
        <v>807</v>
      </c>
      <c r="I39" s="39" t="s">
        <v>9080</v>
      </c>
      <c r="J39" s="32" t="s">
        <v>9188</v>
      </c>
      <c r="K39" s="2">
        <v>0</v>
      </c>
      <c r="L39" s="2">
        <v>0</v>
      </c>
      <c r="M39" s="32">
        <v>120</v>
      </c>
      <c r="N39" s="2">
        <v>15.600000000000001</v>
      </c>
      <c r="O39" s="2">
        <v>0</v>
      </c>
      <c r="P39" s="2">
        <v>0</v>
      </c>
      <c r="Q39" s="32">
        <v>135.6</v>
      </c>
      <c r="S39" s="2" t="s">
        <v>1</v>
      </c>
    </row>
    <row r="40" spans="1:19" x14ac:dyDescent="0.25">
      <c r="A40" s="2" t="s">
        <v>9023</v>
      </c>
      <c r="B40" s="40">
        <v>45148</v>
      </c>
      <c r="C40" s="2" t="s">
        <v>1</v>
      </c>
      <c r="D40" s="2" t="s">
        <v>0</v>
      </c>
      <c r="E40" t="s">
        <v>9060</v>
      </c>
      <c r="F40" t="s">
        <v>9079</v>
      </c>
      <c r="G40" s="33">
        <v>806</v>
      </c>
      <c r="H40" s="38">
        <v>806</v>
      </c>
      <c r="I40" s="39" t="s">
        <v>9080</v>
      </c>
      <c r="J40" s="32" t="s">
        <v>9188</v>
      </c>
      <c r="K40" s="2">
        <v>0</v>
      </c>
      <c r="L40" s="2">
        <v>0</v>
      </c>
      <c r="M40" s="32">
        <v>150</v>
      </c>
      <c r="N40" s="2">
        <v>19.5</v>
      </c>
      <c r="O40" s="2">
        <v>0</v>
      </c>
      <c r="P40" s="2">
        <v>0</v>
      </c>
      <c r="Q40" s="32">
        <v>169.5</v>
      </c>
      <c r="S40" s="2" t="s">
        <v>1</v>
      </c>
    </row>
    <row r="41" spans="1:19" x14ac:dyDescent="0.25">
      <c r="A41" s="2" t="s">
        <v>9023</v>
      </c>
      <c r="B41" s="40">
        <v>45148</v>
      </c>
      <c r="C41" s="2" t="s">
        <v>1</v>
      </c>
      <c r="D41" s="2" t="s">
        <v>0</v>
      </c>
      <c r="E41" t="s">
        <v>9060</v>
      </c>
      <c r="F41" t="s">
        <v>9079</v>
      </c>
      <c r="G41" s="33">
        <v>805</v>
      </c>
      <c r="H41" s="38">
        <v>805</v>
      </c>
      <c r="I41" s="39" t="s">
        <v>7676</v>
      </c>
      <c r="J41" s="32" t="s">
        <v>7675</v>
      </c>
      <c r="K41" s="2">
        <v>0</v>
      </c>
      <c r="L41" s="2">
        <v>0</v>
      </c>
      <c r="M41" s="32">
        <v>0</v>
      </c>
      <c r="N41" s="2">
        <v>0</v>
      </c>
      <c r="O41" s="2">
        <v>0</v>
      </c>
      <c r="P41" s="2">
        <v>0</v>
      </c>
      <c r="Q41" s="32">
        <v>0</v>
      </c>
      <c r="S41" s="2" t="s">
        <v>1</v>
      </c>
    </row>
    <row r="42" spans="1:19" x14ac:dyDescent="0.25">
      <c r="A42" s="2" t="s">
        <v>9023</v>
      </c>
      <c r="B42" s="40">
        <v>45148</v>
      </c>
      <c r="C42" s="2" t="s">
        <v>1</v>
      </c>
      <c r="D42" s="2" t="s">
        <v>0</v>
      </c>
      <c r="E42" t="s">
        <v>9060</v>
      </c>
      <c r="F42" t="s">
        <v>9079</v>
      </c>
      <c r="G42" s="33">
        <v>804</v>
      </c>
      <c r="H42" s="38">
        <v>804</v>
      </c>
      <c r="I42" s="39" t="s">
        <v>9080</v>
      </c>
      <c r="J42" s="32" t="s">
        <v>9188</v>
      </c>
      <c r="K42" s="2">
        <v>0</v>
      </c>
      <c r="L42" s="2">
        <v>0</v>
      </c>
      <c r="M42" s="32">
        <v>225</v>
      </c>
      <c r="N42" s="2">
        <v>29.25</v>
      </c>
      <c r="O42" s="2">
        <v>0</v>
      </c>
      <c r="P42" s="2">
        <v>0</v>
      </c>
      <c r="Q42" s="32">
        <v>254.25</v>
      </c>
      <c r="S42" s="2" t="s">
        <v>1</v>
      </c>
    </row>
    <row r="43" spans="1:19" x14ac:dyDescent="0.25">
      <c r="A43" s="2" t="s">
        <v>9023</v>
      </c>
      <c r="B43" s="40">
        <v>45148</v>
      </c>
      <c r="C43" s="2" t="s">
        <v>1</v>
      </c>
      <c r="D43" s="2" t="s">
        <v>0</v>
      </c>
      <c r="E43" t="s">
        <v>9060</v>
      </c>
      <c r="F43" t="s">
        <v>9079</v>
      </c>
      <c r="G43" s="33">
        <v>803</v>
      </c>
      <c r="H43" s="38">
        <v>803</v>
      </c>
      <c r="I43" s="39" t="s">
        <v>1974</v>
      </c>
      <c r="J43" s="32" t="s">
        <v>1975</v>
      </c>
      <c r="K43" s="2">
        <v>0</v>
      </c>
      <c r="L43" s="2">
        <v>0</v>
      </c>
      <c r="M43" s="32">
        <v>75</v>
      </c>
      <c r="N43" s="2">
        <v>9.75</v>
      </c>
      <c r="O43" s="2">
        <v>0</v>
      </c>
      <c r="P43" s="2">
        <v>0</v>
      </c>
      <c r="Q43" s="32">
        <v>84.75</v>
      </c>
      <c r="S43" s="2" t="s">
        <v>1</v>
      </c>
    </row>
    <row r="44" spans="1:19" x14ac:dyDescent="0.25">
      <c r="A44" s="2" t="s">
        <v>9022</v>
      </c>
      <c r="B44" s="40">
        <v>45133</v>
      </c>
      <c r="C44" s="2" t="s">
        <v>1</v>
      </c>
      <c r="D44" s="2" t="s">
        <v>0</v>
      </c>
      <c r="E44" t="s">
        <v>9060</v>
      </c>
      <c r="F44" t="s">
        <v>9079</v>
      </c>
      <c r="G44" s="33">
        <v>802</v>
      </c>
      <c r="H44" s="38">
        <v>802</v>
      </c>
      <c r="I44" s="39" t="s">
        <v>1340</v>
      </c>
      <c r="J44" s="32" t="s">
        <v>1341</v>
      </c>
      <c r="K44" s="2">
        <v>0</v>
      </c>
      <c r="L44" s="2">
        <v>0</v>
      </c>
      <c r="M44" s="32">
        <v>2479.5</v>
      </c>
      <c r="N44" s="2">
        <v>322.33500000000004</v>
      </c>
      <c r="O44" s="2">
        <v>0</v>
      </c>
      <c r="P44" s="2">
        <v>0</v>
      </c>
      <c r="Q44" s="32">
        <v>2801.835</v>
      </c>
      <c r="S44" s="2" t="s">
        <v>1</v>
      </c>
    </row>
    <row r="45" spans="1:19" x14ac:dyDescent="0.25">
      <c r="A45" s="2" t="s">
        <v>9022</v>
      </c>
      <c r="B45" s="40">
        <v>45128</v>
      </c>
      <c r="C45" s="2" t="s">
        <v>1</v>
      </c>
      <c r="D45" s="2" t="s">
        <v>0</v>
      </c>
      <c r="E45" t="s">
        <v>9060</v>
      </c>
      <c r="F45" t="s">
        <v>9079</v>
      </c>
      <c r="G45" s="33">
        <v>801</v>
      </c>
      <c r="H45" s="38">
        <v>801</v>
      </c>
      <c r="I45" s="39" t="s">
        <v>9080</v>
      </c>
      <c r="J45" s="32" t="s">
        <v>9188</v>
      </c>
      <c r="K45" s="2">
        <v>0</v>
      </c>
      <c r="L45" s="2">
        <v>0</v>
      </c>
      <c r="M45" s="32">
        <v>300</v>
      </c>
      <c r="N45" s="2">
        <v>39</v>
      </c>
      <c r="O45" s="2">
        <v>0</v>
      </c>
      <c r="P45" s="2">
        <v>0</v>
      </c>
      <c r="Q45" s="32">
        <v>339</v>
      </c>
      <c r="S45" s="2" t="s">
        <v>1</v>
      </c>
    </row>
    <row r="46" spans="1:19" x14ac:dyDescent="0.25">
      <c r="A46" s="2" t="s">
        <v>9022</v>
      </c>
      <c r="B46" s="40">
        <v>45128</v>
      </c>
      <c r="C46" s="2" t="s">
        <v>1</v>
      </c>
      <c r="D46" s="2" t="s">
        <v>0</v>
      </c>
      <c r="E46" t="s">
        <v>9060</v>
      </c>
      <c r="F46" t="s">
        <v>9079</v>
      </c>
      <c r="G46" s="33">
        <v>800</v>
      </c>
      <c r="H46" s="38">
        <v>800</v>
      </c>
      <c r="I46" s="39" t="s">
        <v>9085</v>
      </c>
      <c r="J46" s="32" t="s">
        <v>9187</v>
      </c>
      <c r="K46" s="2">
        <v>0</v>
      </c>
      <c r="L46" s="2">
        <v>0</v>
      </c>
      <c r="M46" s="32">
        <v>75</v>
      </c>
      <c r="N46" s="2">
        <v>9.75</v>
      </c>
      <c r="O46" s="2">
        <v>0</v>
      </c>
      <c r="P46" s="2">
        <v>0</v>
      </c>
      <c r="Q46" s="32">
        <v>84.75</v>
      </c>
      <c r="S46" s="2" t="s">
        <v>1</v>
      </c>
    </row>
    <row r="47" spans="1:19" x14ac:dyDescent="0.25">
      <c r="A47" t="s">
        <v>8323</v>
      </c>
      <c r="B47" t="s">
        <v>9058</v>
      </c>
      <c r="C47" t="s">
        <v>1</v>
      </c>
      <c r="D47" t="s">
        <v>0</v>
      </c>
      <c r="E47" t="s">
        <v>9060</v>
      </c>
      <c r="F47" t="s">
        <v>9079</v>
      </c>
      <c r="G47">
        <v>799</v>
      </c>
      <c r="H47">
        <v>799</v>
      </c>
      <c r="I47" t="s">
        <v>9080</v>
      </c>
      <c r="J47" t="s">
        <v>9081</v>
      </c>
      <c r="K47" s="2">
        <v>0</v>
      </c>
      <c r="L47" s="2">
        <v>0</v>
      </c>
      <c r="M47" s="2">
        <v>75</v>
      </c>
      <c r="N47" s="2">
        <v>9.75</v>
      </c>
      <c r="O47" s="2">
        <v>0</v>
      </c>
      <c r="P47" s="2">
        <v>0</v>
      </c>
      <c r="Q47" s="2">
        <v>84.75</v>
      </c>
      <c r="R47"/>
      <c r="S47" t="s">
        <v>1</v>
      </c>
    </row>
    <row r="48" spans="1:19" x14ac:dyDescent="0.25">
      <c r="A48" t="s">
        <v>8323</v>
      </c>
      <c r="B48" t="s">
        <v>9058</v>
      </c>
      <c r="C48" t="s">
        <v>1</v>
      </c>
      <c r="D48" t="s">
        <v>0</v>
      </c>
      <c r="E48" t="s">
        <v>9060</v>
      </c>
      <c r="F48" t="s">
        <v>9079</v>
      </c>
      <c r="G48">
        <v>798</v>
      </c>
      <c r="H48">
        <v>798</v>
      </c>
      <c r="I48" t="s">
        <v>9082</v>
      </c>
      <c r="J48" t="s">
        <v>9083</v>
      </c>
      <c r="K48" s="2">
        <v>0</v>
      </c>
      <c r="L48" s="2">
        <v>0</v>
      </c>
      <c r="M48" s="2">
        <v>30</v>
      </c>
      <c r="N48" s="2">
        <v>3.9000000000000004</v>
      </c>
      <c r="O48" s="2">
        <v>0</v>
      </c>
      <c r="P48" s="2">
        <v>0</v>
      </c>
      <c r="Q48" s="2">
        <v>33.9</v>
      </c>
      <c r="R48"/>
      <c r="S48" t="s">
        <v>1</v>
      </c>
    </row>
    <row r="49" spans="1:19" x14ac:dyDescent="0.25">
      <c r="A49" t="s">
        <v>8323</v>
      </c>
      <c r="B49" t="s">
        <v>9058</v>
      </c>
      <c r="C49" t="s">
        <v>1</v>
      </c>
      <c r="D49" t="s">
        <v>0</v>
      </c>
      <c r="E49" t="s">
        <v>9060</v>
      </c>
      <c r="F49" t="s">
        <v>9079</v>
      </c>
      <c r="G49">
        <v>797</v>
      </c>
      <c r="H49">
        <v>797</v>
      </c>
      <c r="I49" t="s">
        <v>9080</v>
      </c>
      <c r="J49" t="s">
        <v>9081</v>
      </c>
      <c r="K49" s="2">
        <v>0</v>
      </c>
      <c r="L49" s="2">
        <v>0</v>
      </c>
      <c r="M49" s="2">
        <v>150</v>
      </c>
      <c r="N49" s="2">
        <v>19.5</v>
      </c>
      <c r="O49" s="2">
        <v>0</v>
      </c>
      <c r="P49" s="2">
        <v>0</v>
      </c>
      <c r="Q49" s="2">
        <v>169.5</v>
      </c>
      <c r="R49"/>
      <c r="S49" t="s">
        <v>1</v>
      </c>
    </row>
    <row r="50" spans="1:19" x14ac:dyDescent="0.25">
      <c r="A50" t="s">
        <v>8323</v>
      </c>
      <c r="B50" s="13">
        <v>45099</v>
      </c>
      <c r="C50" t="s">
        <v>1</v>
      </c>
      <c r="D50" t="s">
        <v>0</v>
      </c>
      <c r="E50" t="s">
        <v>9060</v>
      </c>
      <c r="F50" t="s">
        <v>9079</v>
      </c>
      <c r="G50">
        <v>796</v>
      </c>
      <c r="H50">
        <v>796</v>
      </c>
      <c r="I50" t="s">
        <v>9080</v>
      </c>
      <c r="J50" t="s">
        <v>9081</v>
      </c>
      <c r="K50" s="2">
        <v>0</v>
      </c>
      <c r="L50" s="2">
        <v>0</v>
      </c>
      <c r="M50" s="2">
        <v>225</v>
      </c>
      <c r="N50" s="2">
        <v>29.25</v>
      </c>
      <c r="O50" s="2">
        <v>0</v>
      </c>
      <c r="P50" s="2">
        <v>0</v>
      </c>
      <c r="Q50" s="2">
        <v>254.25</v>
      </c>
      <c r="R50"/>
      <c r="S50" t="s">
        <v>1</v>
      </c>
    </row>
    <row r="51" spans="1:19" x14ac:dyDescent="0.25">
      <c r="A51" t="s">
        <v>8323</v>
      </c>
      <c r="B51" t="s">
        <v>9084</v>
      </c>
      <c r="C51" t="s">
        <v>1</v>
      </c>
      <c r="D51" t="s">
        <v>0</v>
      </c>
      <c r="E51" t="s">
        <v>9060</v>
      </c>
      <c r="F51" t="s">
        <v>9079</v>
      </c>
      <c r="G51">
        <v>795</v>
      </c>
      <c r="H51">
        <v>795</v>
      </c>
      <c r="I51" t="s">
        <v>9085</v>
      </c>
      <c r="J51" t="s">
        <v>9086</v>
      </c>
      <c r="K51" s="2">
        <v>0</v>
      </c>
      <c r="L51" s="2">
        <v>0</v>
      </c>
      <c r="M51" s="2">
        <v>75</v>
      </c>
      <c r="N51" s="2">
        <v>9.75</v>
      </c>
      <c r="O51" s="2">
        <v>0</v>
      </c>
      <c r="P51" s="2">
        <v>0</v>
      </c>
      <c r="Q51" s="2">
        <v>84.75</v>
      </c>
      <c r="R51"/>
      <c r="S51" t="s">
        <v>1</v>
      </c>
    </row>
    <row r="52" spans="1:19" x14ac:dyDescent="0.25">
      <c r="A52" t="s">
        <v>8323</v>
      </c>
      <c r="B52" t="s">
        <v>9084</v>
      </c>
      <c r="C52" t="s">
        <v>1</v>
      </c>
      <c r="D52" t="s">
        <v>0</v>
      </c>
      <c r="E52" t="s">
        <v>9060</v>
      </c>
      <c r="F52" t="s">
        <v>9079</v>
      </c>
      <c r="G52">
        <v>794</v>
      </c>
      <c r="H52">
        <v>794</v>
      </c>
      <c r="I52" t="s">
        <v>1974</v>
      </c>
      <c r="J52" t="s">
        <v>1975</v>
      </c>
      <c r="K52" s="2">
        <v>0</v>
      </c>
      <c r="L52" s="2">
        <v>0</v>
      </c>
      <c r="M52" s="2">
        <v>75</v>
      </c>
      <c r="N52" s="2">
        <v>9.75</v>
      </c>
      <c r="O52" s="2">
        <v>0</v>
      </c>
      <c r="P52" s="2">
        <v>0</v>
      </c>
      <c r="Q52" s="2">
        <v>84.75</v>
      </c>
      <c r="R52"/>
      <c r="S52" t="s">
        <v>1</v>
      </c>
    </row>
    <row r="53" spans="1:19" x14ac:dyDescent="0.25">
      <c r="A53" t="s">
        <v>8323</v>
      </c>
      <c r="B53" t="s">
        <v>9087</v>
      </c>
      <c r="C53" t="s">
        <v>1</v>
      </c>
      <c r="D53" t="s">
        <v>0</v>
      </c>
      <c r="E53" t="s">
        <v>9060</v>
      </c>
      <c r="F53" t="s">
        <v>9079</v>
      </c>
      <c r="G53">
        <v>793</v>
      </c>
      <c r="H53">
        <v>793</v>
      </c>
      <c r="I53" t="s">
        <v>1974</v>
      </c>
      <c r="J53" t="s">
        <v>1975</v>
      </c>
      <c r="K53" s="2">
        <v>0</v>
      </c>
      <c r="L53" s="2">
        <v>0</v>
      </c>
      <c r="M53" s="2">
        <v>75</v>
      </c>
      <c r="N53" s="2">
        <v>9.75</v>
      </c>
      <c r="O53" s="2">
        <v>0</v>
      </c>
      <c r="P53" s="2">
        <v>0</v>
      </c>
      <c r="Q53" s="2">
        <v>84.75</v>
      </c>
      <c r="R53"/>
      <c r="S53" t="s">
        <v>1</v>
      </c>
    </row>
    <row r="54" spans="1:19" x14ac:dyDescent="0.25">
      <c r="A54" t="s">
        <v>8323</v>
      </c>
      <c r="B54" t="s">
        <v>9087</v>
      </c>
      <c r="C54" t="s">
        <v>1</v>
      </c>
      <c r="D54" t="s">
        <v>0</v>
      </c>
      <c r="E54" t="s">
        <v>9060</v>
      </c>
      <c r="F54" t="s">
        <v>9079</v>
      </c>
      <c r="G54">
        <v>792</v>
      </c>
      <c r="H54">
        <v>792</v>
      </c>
      <c r="I54" t="s">
        <v>1974</v>
      </c>
      <c r="J54" t="s">
        <v>1975</v>
      </c>
      <c r="K54" s="2">
        <v>0</v>
      </c>
      <c r="L54" s="2">
        <v>0</v>
      </c>
      <c r="M54" s="2">
        <v>75</v>
      </c>
      <c r="N54" s="2">
        <v>9.75</v>
      </c>
      <c r="O54" s="2">
        <v>0</v>
      </c>
      <c r="P54" s="2">
        <v>0</v>
      </c>
      <c r="Q54" s="2">
        <v>84.75</v>
      </c>
      <c r="R54"/>
      <c r="S54" t="s">
        <v>1</v>
      </c>
    </row>
    <row r="55" spans="1:19" x14ac:dyDescent="0.25">
      <c r="A55" t="s">
        <v>8323</v>
      </c>
      <c r="B55" t="s">
        <v>9088</v>
      </c>
      <c r="C55" t="s">
        <v>1</v>
      </c>
      <c r="D55" t="s">
        <v>0</v>
      </c>
      <c r="E55" t="s">
        <v>9060</v>
      </c>
      <c r="F55" t="s">
        <v>9079</v>
      </c>
      <c r="G55">
        <v>791</v>
      </c>
      <c r="H55">
        <v>791</v>
      </c>
      <c r="I55" t="s">
        <v>9089</v>
      </c>
      <c r="J55" t="s">
        <v>9090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/>
      <c r="S55" t="s">
        <v>1</v>
      </c>
    </row>
    <row r="56" spans="1:19" x14ac:dyDescent="0.25">
      <c r="A56" t="s">
        <v>8323</v>
      </c>
      <c r="B56" t="s">
        <v>9064</v>
      </c>
      <c r="C56" t="s">
        <v>1</v>
      </c>
      <c r="D56" t="s">
        <v>0</v>
      </c>
      <c r="E56" t="s">
        <v>9060</v>
      </c>
      <c r="F56" t="s">
        <v>9079</v>
      </c>
      <c r="G56">
        <v>790</v>
      </c>
      <c r="H56">
        <v>790</v>
      </c>
      <c r="I56" t="s">
        <v>9080</v>
      </c>
      <c r="J56" t="s">
        <v>9081</v>
      </c>
      <c r="K56" s="2">
        <v>0</v>
      </c>
      <c r="L56" s="2">
        <v>0</v>
      </c>
      <c r="M56" s="2">
        <v>225</v>
      </c>
      <c r="N56" s="2">
        <v>29.25</v>
      </c>
      <c r="O56" s="2">
        <v>0</v>
      </c>
      <c r="P56" s="2">
        <v>0</v>
      </c>
      <c r="Q56" s="2">
        <v>254.25</v>
      </c>
      <c r="R56"/>
      <c r="S56" t="s">
        <v>1</v>
      </c>
    </row>
    <row r="57" spans="1:19" x14ac:dyDescent="0.25">
      <c r="A57" t="s">
        <v>8322</v>
      </c>
      <c r="B57" t="s">
        <v>9091</v>
      </c>
      <c r="C57" t="s">
        <v>1</v>
      </c>
      <c r="D57" t="s">
        <v>0</v>
      </c>
      <c r="E57" t="s">
        <v>9060</v>
      </c>
      <c r="F57" t="s">
        <v>9079</v>
      </c>
      <c r="G57">
        <v>789</v>
      </c>
      <c r="H57">
        <v>789</v>
      </c>
      <c r="I57" t="s">
        <v>1974</v>
      </c>
      <c r="J57" t="s">
        <v>1975</v>
      </c>
      <c r="K57" s="2">
        <v>0</v>
      </c>
      <c r="L57" s="2">
        <v>0</v>
      </c>
      <c r="M57" s="2">
        <v>75</v>
      </c>
      <c r="N57" s="2">
        <v>9.75</v>
      </c>
      <c r="O57" s="2">
        <v>0</v>
      </c>
      <c r="P57" s="2">
        <v>0</v>
      </c>
      <c r="Q57" s="2">
        <v>84.75</v>
      </c>
      <c r="R57"/>
      <c r="S57" t="s">
        <v>1</v>
      </c>
    </row>
    <row r="58" spans="1:19" x14ac:dyDescent="0.25">
      <c r="A58" t="s">
        <v>8322</v>
      </c>
      <c r="B58" t="s">
        <v>9091</v>
      </c>
      <c r="C58" t="s">
        <v>1</v>
      </c>
      <c r="D58" t="s">
        <v>0</v>
      </c>
      <c r="E58" t="s">
        <v>9060</v>
      </c>
      <c r="F58" t="s">
        <v>9079</v>
      </c>
      <c r="G58">
        <v>788</v>
      </c>
      <c r="H58">
        <v>788</v>
      </c>
      <c r="I58" t="s">
        <v>9080</v>
      </c>
      <c r="J58" t="s">
        <v>9081</v>
      </c>
      <c r="K58" s="2">
        <v>0</v>
      </c>
      <c r="L58" s="2">
        <v>0</v>
      </c>
      <c r="M58" s="2">
        <v>300</v>
      </c>
      <c r="N58" s="2">
        <v>39</v>
      </c>
      <c r="O58" s="2">
        <v>0</v>
      </c>
      <c r="P58" s="2">
        <v>0</v>
      </c>
      <c r="Q58" s="2">
        <v>339</v>
      </c>
      <c r="R58"/>
      <c r="S58" t="s">
        <v>1</v>
      </c>
    </row>
    <row r="59" spans="1:19" x14ac:dyDescent="0.25">
      <c r="A59" t="s">
        <v>8322</v>
      </c>
      <c r="B59" t="s">
        <v>9092</v>
      </c>
      <c r="C59" t="s">
        <v>1</v>
      </c>
      <c r="D59" t="s">
        <v>0</v>
      </c>
      <c r="E59" t="s">
        <v>9060</v>
      </c>
      <c r="F59" t="s">
        <v>9079</v>
      </c>
      <c r="G59">
        <v>787</v>
      </c>
      <c r="H59">
        <v>787</v>
      </c>
      <c r="I59" t="s">
        <v>1974</v>
      </c>
      <c r="J59" t="s">
        <v>1975</v>
      </c>
      <c r="K59" s="2">
        <v>0</v>
      </c>
      <c r="L59" s="2">
        <v>0</v>
      </c>
      <c r="M59" s="2">
        <v>150</v>
      </c>
      <c r="N59" s="2">
        <v>19.5</v>
      </c>
      <c r="O59" s="2">
        <v>0</v>
      </c>
      <c r="P59" s="2">
        <v>0</v>
      </c>
      <c r="Q59" s="2">
        <v>169.5</v>
      </c>
      <c r="R59"/>
      <c r="S59" t="s">
        <v>1</v>
      </c>
    </row>
    <row r="60" spans="1:19" x14ac:dyDescent="0.25">
      <c r="A60" t="s">
        <v>8322</v>
      </c>
      <c r="B60" t="s">
        <v>9092</v>
      </c>
      <c r="C60" t="s">
        <v>1</v>
      </c>
      <c r="D60" t="s">
        <v>0</v>
      </c>
      <c r="E60" t="s">
        <v>9060</v>
      </c>
      <c r="F60" t="s">
        <v>9079</v>
      </c>
      <c r="G60">
        <v>786</v>
      </c>
      <c r="H60">
        <v>786</v>
      </c>
      <c r="I60" t="s">
        <v>1340</v>
      </c>
      <c r="J60" t="s">
        <v>9093</v>
      </c>
      <c r="K60" s="2">
        <v>0</v>
      </c>
      <c r="L60" s="2">
        <v>0</v>
      </c>
      <c r="M60" s="2">
        <v>578</v>
      </c>
      <c r="N60" s="2">
        <v>75.14</v>
      </c>
      <c r="O60" s="2">
        <v>0</v>
      </c>
      <c r="P60" s="2">
        <v>0</v>
      </c>
      <c r="Q60" s="2">
        <v>653.14</v>
      </c>
      <c r="R60"/>
      <c r="S60" t="s">
        <v>1</v>
      </c>
    </row>
    <row r="61" spans="1:19" x14ac:dyDescent="0.25">
      <c r="A61" t="s">
        <v>8322</v>
      </c>
      <c r="B61" t="s">
        <v>9068</v>
      </c>
      <c r="C61" t="s">
        <v>1</v>
      </c>
      <c r="D61" t="s">
        <v>0</v>
      </c>
      <c r="E61" t="s">
        <v>9060</v>
      </c>
      <c r="F61" t="s">
        <v>9079</v>
      </c>
      <c r="G61">
        <v>785</v>
      </c>
      <c r="H61">
        <v>785</v>
      </c>
      <c r="I61" t="s">
        <v>1974</v>
      </c>
      <c r="J61" t="s">
        <v>1975</v>
      </c>
      <c r="K61" s="2">
        <v>0</v>
      </c>
      <c r="L61" s="2">
        <v>0</v>
      </c>
      <c r="M61" s="2">
        <v>150</v>
      </c>
      <c r="N61" s="2">
        <v>19.5</v>
      </c>
      <c r="O61" s="2">
        <v>0</v>
      </c>
      <c r="P61" s="2">
        <v>0</v>
      </c>
      <c r="Q61" s="2">
        <v>169.5</v>
      </c>
      <c r="R61"/>
      <c r="S61" t="s">
        <v>1</v>
      </c>
    </row>
    <row r="62" spans="1:19" x14ac:dyDescent="0.25">
      <c r="A62" t="s">
        <v>8322</v>
      </c>
      <c r="B62" t="s">
        <v>9092</v>
      </c>
      <c r="C62" t="s">
        <v>1</v>
      </c>
      <c r="D62" t="s">
        <v>0</v>
      </c>
      <c r="E62" t="s">
        <v>9060</v>
      </c>
      <c r="F62" t="s">
        <v>9079</v>
      </c>
      <c r="G62">
        <v>784</v>
      </c>
      <c r="H62">
        <v>784</v>
      </c>
      <c r="I62" t="s">
        <v>9080</v>
      </c>
      <c r="J62" t="s">
        <v>9081</v>
      </c>
      <c r="K62" s="2">
        <v>0</v>
      </c>
      <c r="L62" s="2">
        <v>0</v>
      </c>
      <c r="M62" s="2">
        <v>225</v>
      </c>
      <c r="N62" s="2">
        <v>29.25</v>
      </c>
      <c r="O62" s="2">
        <v>0</v>
      </c>
      <c r="P62" s="2">
        <v>0</v>
      </c>
      <c r="Q62" s="2">
        <v>254.25</v>
      </c>
      <c r="R62"/>
      <c r="S62" t="s">
        <v>1</v>
      </c>
    </row>
    <row r="63" spans="1:19" x14ac:dyDescent="0.25">
      <c r="A63" t="s">
        <v>8322</v>
      </c>
      <c r="B63" t="s">
        <v>9094</v>
      </c>
      <c r="C63" t="s">
        <v>1</v>
      </c>
      <c r="D63" t="s">
        <v>0</v>
      </c>
      <c r="E63" t="s">
        <v>9060</v>
      </c>
      <c r="F63" t="s">
        <v>9079</v>
      </c>
      <c r="G63">
        <v>783</v>
      </c>
      <c r="H63">
        <v>783</v>
      </c>
      <c r="I63" t="s">
        <v>9095</v>
      </c>
      <c r="J63" t="s">
        <v>9096</v>
      </c>
      <c r="K63" s="2">
        <v>0</v>
      </c>
      <c r="L63" s="2">
        <v>0</v>
      </c>
      <c r="M63" s="2">
        <v>22.12</v>
      </c>
      <c r="N63" s="2">
        <v>2.8756000000000004</v>
      </c>
      <c r="O63" s="2">
        <v>0</v>
      </c>
      <c r="P63" s="2">
        <v>0</v>
      </c>
      <c r="Q63" s="2">
        <v>24.995600000000003</v>
      </c>
      <c r="R63"/>
      <c r="S63" t="s">
        <v>1</v>
      </c>
    </row>
    <row r="64" spans="1:19" x14ac:dyDescent="0.25">
      <c r="A64" t="s">
        <v>8322</v>
      </c>
      <c r="B64" t="s">
        <v>9094</v>
      </c>
      <c r="C64" t="s">
        <v>1</v>
      </c>
      <c r="D64" t="s">
        <v>0</v>
      </c>
      <c r="E64" t="s">
        <v>9060</v>
      </c>
      <c r="F64" t="s">
        <v>9079</v>
      </c>
      <c r="G64">
        <v>782</v>
      </c>
      <c r="H64">
        <v>782</v>
      </c>
      <c r="I64" t="s">
        <v>9097</v>
      </c>
      <c r="J64" t="s">
        <v>41</v>
      </c>
      <c r="K64" s="2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t="s">
        <v>9098</v>
      </c>
      <c r="S64" t="s">
        <v>1</v>
      </c>
    </row>
    <row r="65" spans="1:19" x14ac:dyDescent="0.25">
      <c r="A65" t="s">
        <v>8265</v>
      </c>
      <c r="B65" t="s">
        <v>9099</v>
      </c>
      <c r="C65" t="s">
        <v>1</v>
      </c>
      <c r="D65" t="s">
        <v>0</v>
      </c>
      <c r="E65" t="s">
        <v>9060</v>
      </c>
      <c r="F65" t="s">
        <v>9079</v>
      </c>
      <c r="G65">
        <v>777</v>
      </c>
      <c r="H65">
        <v>777</v>
      </c>
      <c r="I65" t="s">
        <v>9100</v>
      </c>
      <c r="J65" t="s">
        <v>9101</v>
      </c>
      <c r="K65" s="2">
        <v>0</v>
      </c>
      <c r="L65" s="2">
        <v>0</v>
      </c>
      <c r="M65" s="2">
        <v>44.25</v>
      </c>
      <c r="N65" s="2">
        <v>5.7525000000000004</v>
      </c>
      <c r="O65" s="2">
        <v>0</v>
      </c>
      <c r="P65" s="2">
        <v>0</v>
      </c>
      <c r="Q65" s="2">
        <v>50.002499999999998</v>
      </c>
      <c r="R65" s="2" t="s">
        <v>9098</v>
      </c>
      <c r="S65" t="s">
        <v>1</v>
      </c>
    </row>
    <row r="66" spans="1:19" x14ac:dyDescent="0.25">
      <c r="A66" t="s">
        <v>8265</v>
      </c>
      <c r="B66" t="s">
        <v>9099</v>
      </c>
      <c r="C66" t="s">
        <v>1</v>
      </c>
      <c r="D66" t="s">
        <v>0</v>
      </c>
      <c r="E66" t="s">
        <v>9060</v>
      </c>
      <c r="F66" t="s">
        <v>9079</v>
      </c>
      <c r="G66">
        <v>778</v>
      </c>
      <c r="H66">
        <v>778</v>
      </c>
      <c r="I66" t="s">
        <v>9080</v>
      </c>
      <c r="J66" t="s">
        <v>9081</v>
      </c>
      <c r="K66" s="2">
        <v>0</v>
      </c>
      <c r="L66" s="2">
        <v>0</v>
      </c>
      <c r="M66" s="2">
        <v>450</v>
      </c>
      <c r="N66" s="2">
        <v>58.5</v>
      </c>
      <c r="O66" s="2">
        <v>0</v>
      </c>
      <c r="P66" s="2">
        <v>0</v>
      </c>
      <c r="Q66" s="2">
        <v>508.5</v>
      </c>
      <c r="R66" s="2" t="s">
        <v>9098</v>
      </c>
      <c r="S66" t="s">
        <v>1</v>
      </c>
    </row>
    <row r="67" spans="1:19" x14ac:dyDescent="0.25">
      <c r="A67" t="s">
        <v>8265</v>
      </c>
      <c r="B67" t="s">
        <v>9099</v>
      </c>
      <c r="C67" t="s">
        <v>1</v>
      </c>
      <c r="D67" t="s">
        <v>0</v>
      </c>
      <c r="E67" t="s">
        <v>9060</v>
      </c>
      <c r="F67" t="s">
        <v>9079</v>
      </c>
      <c r="G67">
        <v>779</v>
      </c>
      <c r="H67">
        <v>779</v>
      </c>
      <c r="I67" t="s">
        <v>9085</v>
      </c>
      <c r="J67" t="s">
        <v>9086</v>
      </c>
      <c r="K67" s="2">
        <v>0</v>
      </c>
      <c r="L67" s="2">
        <v>0</v>
      </c>
      <c r="M67" s="2">
        <v>150</v>
      </c>
      <c r="N67" s="2">
        <v>19.5</v>
      </c>
      <c r="O67" s="2">
        <v>0</v>
      </c>
      <c r="P67" s="2">
        <v>0</v>
      </c>
      <c r="Q67" s="2">
        <v>169.5</v>
      </c>
      <c r="R67" s="2" t="s">
        <v>9098</v>
      </c>
      <c r="S67" t="s">
        <v>1</v>
      </c>
    </row>
    <row r="68" spans="1:19" x14ac:dyDescent="0.25">
      <c r="A68" t="s">
        <v>8265</v>
      </c>
      <c r="B68" t="s">
        <v>9071</v>
      </c>
      <c r="C68" t="s">
        <v>1</v>
      </c>
      <c r="D68" t="s">
        <v>0</v>
      </c>
      <c r="E68" t="s">
        <v>9060</v>
      </c>
      <c r="F68" t="s">
        <v>9079</v>
      </c>
      <c r="G68">
        <v>780</v>
      </c>
      <c r="H68">
        <v>780</v>
      </c>
      <c r="I68" t="s">
        <v>1974</v>
      </c>
      <c r="J68" t="s">
        <v>1975</v>
      </c>
      <c r="K68" s="2">
        <v>0</v>
      </c>
      <c r="L68" s="2">
        <v>0</v>
      </c>
      <c r="M68" s="2">
        <v>225</v>
      </c>
      <c r="N68" s="2">
        <v>29.25</v>
      </c>
      <c r="O68" s="2">
        <v>0</v>
      </c>
      <c r="P68" s="2">
        <v>0</v>
      </c>
      <c r="Q68" s="2">
        <v>254.25</v>
      </c>
      <c r="R68" s="2" t="s">
        <v>9098</v>
      </c>
      <c r="S68" t="s">
        <v>1</v>
      </c>
    </row>
    <row r="69" spans="1:19" x14ac:dyDescent="0.25">
      <c r="A69" t="s">
        <v>8265</v>
      </c>
      <c r="B69" t="s">
        <v>9071</v>
      </c>
      <c r="C69" t="s">
        <v>1</v>
      </c>
      <c r="D69" t="s">
        <v>0</v>
      </c>
      <c r="E69" t="s">
        <v>9060</v>
      </c>
      <c r="F69" t="s">
        <v>9079</v>
      </c>
      <c r="G69">
        <v>781</v>
      </c>
      <c r="H69">
        <v>781</v>
      </c>
      <c r="I69" t="s">
        <v>9080</v>
      </c>
      <c r="J69" t="s">
        <v>9081</v>
      </c>
      <c r="K69" s="2">
        <v>0</v>
      </c>
      <c r="L69" s="2">
        <v>0</v>
      </c>
      <c r="M69" s="2">
        <v>150</v>
      </c>
      <c r="N69" s="2">
        <v>19.5</v>
      </c>
      <c r="O69" s="2">
        <v>0</v>
      </c>
      <c r="P69" s="2">
        <v>0</v>
      </c>
      <c r="Q69" s="2">
        <v>169.5</v>
      </c>
      <c r="R69" s="2" t="s">
        <v>9098</v>
      </c>
      <c r="S69" t="s">
        <v>1</v>
      </c>
    </row>
    <row r="70" spans="1:19" x14ac:dyDescent="0.25">
      <c r="A70" t="s">
        <v>8153</v>
      </c>
      <c r="B70" t="s">
        <v>9102</v>
      </c>
      <c r="C70" t="s">
        <v>1</v>
      </c>
      <c r="D70" t="s">
        <v>0</v>
      </c>
      <c r="E70" t="s">
        <v>9060</v>
      </c>
      <c r="F70" t="s">
        <v>9079</v>
      </c>
      <c r="G70">
        <v>773</v>
      </c>
      <c r="H70">
        <v>773</v>
      </c>
      <c r="I70" t="s">
        <v>1340</v>
      </c>
      <c r="J70" t="s">
        <v>9093</v>
      </c>
      <c r="K70" s="2">
        <v>0</v>
      </c>
      <c r="L70" s="2">
        <v>0</v>
      </c>
      <c r="M70" s="2">
        <v>1283.55</v>
      </c>
      <c r="N70" s="2">
        <v>166.86150000000001</v>
      </c>
      <c r="O70" s="2">
        <v>0</v>
      </c>
      <c r="P70" s="2">
        <v>0</v>
      </c>
      <c r="Q70" s="2">
        <v>1450.4114999999999</v>
      </c>
      <c r="R70" s="2" t="s">
        <v>9098</v>
      </c>
      <c r="S70" t="s">
        <v>1</v>
      </c>
    </row>
    <row r="71" spans="1:19" x14ac:dyDescent="0.25">
      <c r="A71" t="s">
        <v>8153</v>
      </c>
      <c r="B71" t="s">
        <v>9073</v>
      </c>
      <c r="C71" t="s">
        <v>1</v>
      </c>
      <c r="D71" t="s">
        <v>0</v>
      </c>
      <c r="E71" t="s">
        <v>9060</v>
      </c>
      <c r="F71" t="s">
        <v>9079</v>
      </c>
      <c r="G71">
        <v>774</v>
      </c>
      <c r="H71">
        <v>774</v>
      </c>
      <c r="I71" t="s">
        <v>9080</v>
      </c>
      <c r="J71" t="s">
        <v>9081</v>
      </c>
      <c r="K71" s="2">
        <v>0</v>
      </c>
      <c r="L71" s="2">
        <v>0</v>
      </c>
      <c r="M71" s="2">
        <v>225</v>
      </c>
      <c r="N71" s="2">
        <v>29.25</v>
      </c>
      <c r="O71" s="2">
        <v>0</v>
      </c>
      <c r="P71" s="2">
        <v>0</v>
      </c>
      <c r="Q71" s="2">
        <v>254.25</v>
      </c>
      <c r="R71" s="2" t="s">
        <v>9098</v>
      </c>
      <c r="S71" t="s">
        <v>1</v>
      </c>
    </row>
    <row r="72" spans="1:19" x14ac:dyDescent="0.25">
      <c r="A72" t="s">
        <v>8153</v>
      </c>
      <c r="B72" t="s">
        <v>9073</v>
      </c>
      <c r="C72" t="s">
        <v>1</v>
      </c>
      <c r="D72" t="s">
        <v>0</v>
      </c>
      <c r="E72" t="s">
        <v>9060</v>
      </c>
      <c r="F72" t="s">
        <v>9079</v>
      </c>
      <c r="G72">
        <v>775</v>
      </c>
      <c r="H72">
        <v>775</v>
      </c>
      <c r="I72" t="s">
        <v>1974</v>
      </c>
      <c r="J72" t="s">
        <v>1975</v>
      </c>
      <c r="K72" s="2">
        <v>0</v>
      </c>
      <c r="L72" s="2">
        <v>0</v>
      </c>
      <c r="M72" s="2">
        <v>150</v>
      </c>
      <c r="N72" s="2">
        <v>19.5</v>
      </c>
      <c r="O72" s="2">
        <v>0</v>
      </c>
      <c r="P72" s="2">
        <v>0</v>
      </c>
      <c r="Q72" s="2">
        <v>169.5</v>
      </c>
      <c r="R72" s="2" t="s">
        <v>9098</v>
      </c>
      <c r="S72" t="s">
        <v>1</v>
      </c>
    </row>
    <row r="73" spans="1:19" x14ac:dyDescent="0.25">
      <c r="A73" t="s">
        <v>8153</v>
      </c>
      <c r="B73" t="s">
        <v>9073</v>
      </c>
      <c r="C73" t="s">
        <v>1</v>
      </c>
      <c r="D73" t="s">
        <v>0</v>
      </c>
      <c r="E73" t="s">
        <v>9060</v>
      </c>
      <c r="F73" t="s">
        <v>9079</v>
      </c>
      <c r="G73">
        <v>776</v>
      </c>
      <c r="H73">
        <v>776</v>
      </c>
      <c r="I73" t="s">
        <v>9085</v>
      </c>
      <c r="J73" t="s">
        <v>9086</v>
      </c>
      <c r="K73" s="2">
        <v>0</v>
      </c>
      <c r="L73" s="2">
        <v>0</v>
      </c>
      <c r="M73" s="2">
        <v>150</v>
      </c>
      <c r="N73" s="2">
        <v>19.5</v>
      </c>
      <c r="O73" s="2">
        <v>0</v>
      </c>
      <c r="P73" s="2">
        <v>0</v>
      </c>
      <c r="Q73" s="2">
        <v>169.5</v>
      </c>
      <c r="R73" s="2" t="s">
        <v>9098</v>
      </c>
      <c r="S73" t="s">
        <v>1</v>
      </c>
    </row>
    <row r="74" spans="1:19" x14ac:dyDescent="0.25">
      <c r="A74" t="s">
        <v>7981</v>
      </c>
      <c r="B74" t="s">
        <v>9074</v>
      </c>
      <c r="C74" t="s">
        <v>1</v>
      </c>
      <c r="D74" t="s">
        <v>0</v>
      </c>
      <c r="E74" t="s">
        <v>9060</v>
      </c>
      <c r="F74" t="s">
        <v>9079</v>
      </c>
      <c r="G74">
        <v>766</v>
      </c>
      <c r="H74">
        <v>766</v>
      </c>
      <c r="I74" t="s">
        <v>9080</v>
      </c>
      <c r="J74" t="s">
        <v>9081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 t="s">
        <v>9098</v>
      </c>
      <c r="S74" t="s">
        <v>1</v>
      </c>
    </row>
    <row r="75" spans="1:19" x14ac:dyDescent="0.25">
      <c r="A75" t="s">
        <v>7981</v>
      </c>
      <c r="B75" t="s">
        <v>9074</v>
      </c>
      <c r="C75" t="s">
        <v>1</v>
      </c>
      <c r="D75" t="s">
        <v>0</v>
      </c>
      <c r="E75" t="s">
        <v>9060</v>
      </c>
      <c r="F75" t="s">
        <v>9079</v>
      </c>
      <c r="G75">
        <v>767</v>
      </c>
      <c r="H75">
        <v>767</v>
      </c>
      <c r="I75" t="s">
        <v>9080</v>
      </c>
      <c r="J75" t="s">
        <v>9081</v>
      </c>
      <c r="K75" s="2">
        <v>0</v>
      </c>
      <c r="L75" s="2">
        <v>0</v>
      </c>
      <c r="M75" s="2">
        <v>300</v>
      </c>
      <c r="N75" s="2">
        <v>39</v>
      </c>
      <c r="O75" s="2">
        <v>0</v>
      </c>
      <c r="P75" s="2">
        <v>0</v>
      </c>
      <c r="Q75" s="2">
        <v>339</v>
      </c>
      <c r="R75" s="2" t="s">
        <v>9098</v>
      </c>
      <c r="S75" t="s">
        <v>1</v>
      </c>
    </row>
    <row r="76" spans="1:19" x14ac:dyDescent="0.25">
      <c r="A76" t="s">
        <v>7981</v>
      </c>
      <c r="B76" t="s">
        <v>9074</v>
      </c>
      <c r="C76" t="s">
        <v>1</v>
      </c>
      <c r="D76" t="s">
        <v>0</v>
      </c>
      <c r="E76" t="s">
        <v>9060</v>
      </c>
      <c r="F76" t="s">
        <v>9079</v>
      </c>
      <c r="G76">
        <v>768</v>
      </c>
      <c r="H76">
        <v>768</v>
      </c>
      <c r="I76" t="s">
        <v>1974</v>
      </c>
      <c r="J76" t="s">
        <v>1975</v>
      </c>
      <c r="K76" s="2">
        <v>0</v>
      </c>
      <c r="L76" s="2">
        <v>0</v>
      </c>
      <c r="M76" s="2">
        <v>150</v>
      </c>
      <c r="N76" s="2">
        <v>19.5</v>
      </c>
      <c r="O76" s="2">
        <v>0</v>
      </c>
      <c r="P76" s="2">
        <v>0</v>
      </c>
      <c r="Q76" s="2">
        <v>169.5</v>
      </c>
      <c r="R76" s="2" t="s">
        <v>9098</v>
      </c>
      <c r="S76" t="s">
        <v>1</v>
      </c>
    </row>
    <row r="77" spans="1:19" x14ac:dyDescent="0.25">
      <c r="A77" t="s">
        <v>7981</v>
      </c>
      <c r="B77" t="s">
        <v>9103</v>
      </c>
      <c r="C77" t="s">
        <v>1</v>
      </c>
      <c r="D77" t="s">
        <v>0</v>
      </c>
      <c r="E77" t="s">
        <v>9060</v>
      </c>
      <c r="F77" t="s">
        <v>9079</v>
      </c>
      <c r="G77">
        <v>769</v>
      </c>
      <c r="H77">
        <v>769</v>
      </c>
      <c r="I77" t="s">
        <v>1340</v>
      </c>
      <c r="J77" t="s">
        <v>9093</v>
      </c>
      <c r="K77" s="2">
        <v>0</v>
      </c>
      <c r="L77" s="2">
        <v>0</v>
      </c>
      <c r="M77" s="2">
        <v>2388</v>
      </c>
      <c r="N77" s="2">
        <v>310.44</v>
      </c>
      <c r="O77" s="2">
        <v>0</v>
      </c>
      <c r="P77" s="2">
        <v>0</v>
      </c>
      <c r="Q77" s="2">
        <v>2698.44</v>
      </c>
      <c r="R77" s="2" t="s">
        <v>9098</v>
      </c>
      <c r="S77" t="s">
        <v>1</v>
      </c>
    </row>
    <row r="78" spans="1:19" x14ac:dyDescent="0.25">
      <c r="A78" t="s">
        <v>7981</v>
      </c>
      <c r="B78" t="s">
        <v>9104</v>
      </c>
      <c r="C78" t="s">
        <v>1</v>
      </c>
      <c r="D78" t="s">
        <v>0</v>
      </c>
      <c r="E78" t="s">
        <v>9060</v>
      </c>
      <c r="F78" t="s">
        <v>9079</v>
      </c>
      <c r="G78">
        <v>770</v>
      </c>
      <c r="H78">
        <v>770</v>
      </c>
      <c r="I78" t="s">
        <v>1851</v>
      </c>
      <c r="J78" t="s">
        <v>9105</v>
      </c>
      <c r="K78" s="2">
        <v>0</v>
      </c>
      <c r="L78" s="2">
        <v>0</v>
      </c>
      <c r="M78" s="2">
        <v>75</v>
      </c>
      <c r="N78" s="2">
        <v>9.75</v>
      </c>
      <c r="O78" s="2">
        <v>0</v>
      </c>
      <c r="P78" s="2">
        <v>0</v>
      </c>
      <c r="Q78" s="2">
        <v>84.75</v>
      </c>
      <c r="R78" s="2" t="s">
        <v>9098</v>
      </c>
      <c r="S78" t="s">
        <v>1</v>
      </c>
    </row>
    <row r="79" spans="1:19" x14ac:dyDescent="0.25">
      <c r="A79" t="s">
        <v>7981</v>
      </c>
      <c r="B79" t="s">
        <v>9075</v>
      </c>
      <c r="C79" t="s">
        <v>1</v>
      </c>
      <c r="D79" t="s">
        <v>0</v>
      </c>
      <c r="E79" t="s">
        <v>9060</v>
      </c>
      <c r="F79" t="s">
        <v>9079</v>
      </c>
      <c r="G79">
        <v>771</v>
      </c>
      <c r="H79">
        <v>771</v>
      </c>
      <c r="I79" t="s">
        <v>9080</v>
      </c>
      <c r="J79" t="s">
        <v>9081</v>
      </c>
      <c r="K79" s="2">
        <v>0</v>
      </c>
      <c r="L79" s="2">
        <v>0</v>
      </c>
      <c r="M79" s="2">
        <v>300</v>
      </c>
      <c r="N79" s="2">
        <v>39</v>
      </c>
      <c r="O79" s="2">
        <v>0</v>
      </c>
      <c r="P79" s="2">
        <v>0</v>
      </c>
      <c r="Q79" s="2">
        <v>339</v>
      </c>
      <c r="R79" s="2" t="s">
        <v>9098</v>
      </c>
      <c r="S79" t="s">
        <v>1</v>
      </c>
    </row>
    <row r="80" spans="1:19" x14ac:dyDescent="0.25">
      <c r="A80" t="s">
        <v>7981</v>
      </c>
      <c r="B80" t="s">
        <v>9075</v>
      </c>
      <c r="C80" t="s">
        <v>1</v>
      </c>
      <c r="D80" t="s">
        <v>0</v>
      </c>
      <c r="E80" t="s">
        <v>9060</v>
      </c>
      <c r="F80" t="s">
        <v>9079</v>
      </c>
      <c r="G80">
        <v>772</v>
      </c>
      <c r="H80">
        <v>772</v>
      </c>
      <c r="I80" t="s">
        <v>1974</v>
      </c>
      <c r="J80" t="s">
        <v>1975</v>
      </c>
      <c r="K80" s="2">
        <v>0</v>
      </c>
      <c r="L80" s="2">
        <v>0</v>
      </c>
      <c r="M80" s="2">
        <v>75</v>
      </c>
      <c r="N80" s="2">
        <v>9.75</v>
      </c>
      <c r="O80" s="2">
        <v>0</v>
      </c>
      <c r="P80" s="2">
        <v>0</v>
      </c>
      <c r="Q80" s="2">
        <v>84.75</v>
      </c>
      <c r="R80" s="2" t="s">
        <v>9098</v>
      </c>
      <c r="S80" t="s">
        <v>1</v>
      </c>
    </row>
    <row r="81" spans="1:19" x14ac:dyDescent="0.25">
      <c r="A81" t="s">
        <v>7944</v>
      </c>
      <c r="B81" t="s">
        <v>9076</v>
      </c>
      <c r="C81" t="s">
        <v>1</v>
      </c>
      <c r="D81" t="s">
        <v>0</v>
      </c>
      <c r="E81" t="s">
        <v>9060</v>
      </c>
      <c r="F81" t="s">
        <v>9079</v>
      </c>
      <c r="G81">
        <v>757</v>
      </c>
      <c r="H81">
        <v>757</v>
      </c>
      <c r="I81" t="s">
        <v>9080</v>
      </c>
      <c r="J81" t="s">
        <v>9081</v>
      </c>
      <c r="K81" s="2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 t="s">
        <v>9098</v>
      </c>
      <c r="S81" t="s">
        <v>1</v>
      </c>
    </row>
    <row r="82" spans="1:19" x14ac:dyDescent="0.25">
      <c r="A82" t="s">
        <v>7944</v>
      </c>
      <c r="B82" t="s">
        <v>9076</v>
      </c>
      <c r="C82" t="s">
        <v>1</v>
      </c>
      <c r="D82" t="s">
        <v>0</v>
      </c>
      <c r="E82" t="s">
        <v>9060</v>
      </c>
      <c r="F82" t="s">
        <v>9079</v>
      </c>
      <c r="G82">
        <v>758</v>
      </c>
      <c r="H82">
        <v>758</v>
      </c>
      <c r="I82" t="s">
        <v>9080</v>
      </c>
      <c r="J82" t="s">
        <v>9081</v>
      </c>
      <c r="K82" s="2">
        <v>0</v>
      </c>
      <c r="L82" s="2">
        <v>0</v>
      </c>
      <c r="M82" s="2">
        <v>525</v>
      </c>
      <c r="N82" s="2">
        <v>68.25</v>
      </c>
      <c r="O82" s="2">
        <v>0</v>
      </c>
      <c r="P82" s="2">
        <v>0</v>
      </c>
      <c r="Q82" s="2">
        <v>593.25</v>
      </c>
      <c r="R82" s="2" t="s">
        <v>9098</v>
      </c>
      <c r="S82" t="s">
        <v>1</v>
      </c>
    </row>
    <row r="83" spans="1:19" x14ac:dyDescent="0.25">
      <c r="A83" t="s">
        <v>7944</v>
      </c>
      <c r="B83" t="s">
        <v>9077</v>
      </c>
      <c r="C83" t="s">
        <v>1</v>
      </c>
      <c r="D83" t="s">
        <v>0</v>
      </c>
      <c r="E83" t="s">
        <v>9060</v>
      </c>
      <c r="F83" t="s">
        <v>9079</v>
      </c>
      <c r="G83">
        <v>759</v>
      </c>
      <c r="H83">
        <v>759</v>
      </c>
      <c r="I83" t="s">
        <v>1974</v>
      </c>
      <c r="J83" t="s">
        <v>1975</v>
      </c>
      <c r="K83" s="2">
        <v>0</v>
      </c>
      <c r="L83" s="2">
        <v>0</v>
      </c>
      <c r="M83" s="2">
        <v>225</v>
      </c>
      <c r="N83" s="2">
        <v>29.25</v>
      </c>
      <c r="O83" s="2">
        <v>0</v>
      </c>
      <c r="P83" s="2">
        <v>0</v>
      </c>
      <c r="Q83" s="2">
        <v>254.25</v>
      </c>
      <c r="R83" s="2" t="s">
        <v>9098</v>
      </c>
      <c r="S83" t="s">
        <v>1</v>
      </c>
    </row>
    <row r="84" spans="1:19" x14ac:dyDescent="0.25">
      <c r="A84" t="s">
        <v>7944</v>
      </c>
      <c r="B84" t="s">
        <v>9078</v>
      </c>
      <c r="C84" t="s">
        <v>1</v>
      </c>
      <c r="D84" t="s">
        <v>0</v>
      </c>
      <c r="E84" t="s">
        <v>9060</v>
      </c>
      <c r="F84" t="s">
        <v>9079</v>
      </c>
      <c r="G84">
        <v>760</v>
      </c>
      <c r="H84">
        <v>760</v>
      </c>
      <c r="I84" t="s">
        <v>9080</v>
      </c>
      <c r="J84" t="s">
        <v>9081</v>
      </c>
      <c r="K84" s="2">
        <v>0</v>
      </c>
      <c r="L84" s="2">
        <v>0</v>
      </c>
      <c r="M84" s="2">
        <v>225</v>
      </c>
      <c r="N84" s="2">
        <v>29.25</v>
      </c>
      <c r="O84" s="2">
        <v>0</v>
      </c>
      <c r="P84" s="2">
        <v>0</v>
      </c>
      <c r="Q84" s="2">
        <v>254.25</v>
      </c>
      <c r="R84" s="2" t="s">
        <v>9098</v>
      </c>
      <c r="S84" t="s">
        <v>1</v>
      </c>
    </row>
    <row r="85" spans="1:19" x14ac:dyDescent="0.25">
      <c r="A85" t="s">
        <v>7944</v>
      </c>
      <c r="B85" t="s">
        <v>9078</v>
      </c>
      <c r="C85" t="s">
        <v>1</v>
      </c>
      <c r="D85" t="s">
        <v>0</v>
      </c>
      <c r="E85" t="s">
        <v>9060</v>
      </c>
      <c r="F85" t="s">
        <v>9079</v>
      </c>
      <c r="G85">
        <v>761</v>
      </c>
      <c r="H85">
        <v>761</v>
      </c>
      <c r="I85" t="s">
        <v>1974</v>
      </c>
      <c r="J85" t="s">
        <v>1975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 t="s">
        <v>9098</v>
      </c>
      <c r="S85" t="s">
        <v>1</v>
      </c>
    </row>
    <row r="86" spans="1:19" x14ac:dyDescent="0.25">
      <c r="A86" t="s">
        <v>7944</v>
      </c>
      <c r="B86" t="s">
        <v>9078</v>
      </c>
      <c r="C86" t="s">
        <v>1</v>
      </c>
      <c r="D86" t="s">
        <v>0</v>
      </c>
      <c r="E86" t="s">
        <v>9060</v>
      </c>
      <c r="F86" t="s">
        <v>9079</v>
      </c>
      <c r="G86">
        <v>762</v>
      </c>
      <c r="H86">
        <v>762</v>
      </c>
      <c r="I86" t="s">
        <v>1974</v>
      </c>
      <c r="J86" t="s">
        <v>1975</v>
      </c>
      <c r="K86" s="2">
        <v>0</v>
      </c>
      <c r="L86" s="2">
        <v>0</v>
      </c>
      <c r="M86" s="2">
        <v>75</v>
      </c>
      <c r="N86" s="2">
        <v>9.75</v>
      </c>
      <c r="O86" s="2">
        <v>0</v>
      </c>
      <c r="P86" s="2">
        <v>0</v>
      </c>
      <c r="Q86" s="2">
        <v>84.75</v>
      </c>
      <c r="R86" s="2" t="s">
        <v>9098</v>
      </c>
      <c r="S86" t="s">
        <v>1</v>
      </c>
    </row>
    <row r="87" spans="1:19" x14ac:dyDescent="0.25">
      <c r="A87" t="s">
        <v>7944</v>
      </c>
      <c r="B87" t="s">
        <v>9106</v>
      </c>
      <c r="C87" t="s">
        <v>1</v>
      </c>
      <c r="D87" t="s">
        <v>0</v>
      </c>
      <c r="E87" t="s">
        <v>9060</v>
      </c>
      <c r="F87" t="s">
        <v>9079</v>
      </c>
      <c r="G87">
        <v>763</v>
      </c>
      <c r="H87">
        <v>763</v>
      </c>
      <c r="I87" t="s">
        <v>1340</v>
      </c>
      <c r="J87" t="s">
        <v>9093</v>
      </c>
      <c r="K87" s="2">
        <v>0</v>
      </c>
      <c r="L87" s="2">
        <v>0</v>
      </c>
      <c r="M87" s="2">
        <v>882.85</v>
      </c>
      <c r="N87" s="2">
        <v>114.77050000000001</v>
      </c>
      <c r="O87" s="2">
        <v>0</v>
      </c>
      <c r="P87" s="2">
        <v>0</v>
      </c>
      <c r="Q87" s="2">
        <v>997.62049999999999</v>
      </c>
      <c r="R87" s="2" t="s">
        <v>9098</v>
      </c>
      <c r="S87" t="s">
        <v>1</v>
      </c>
    </row>
    <row r="88" spans="1:19" x14ac:dyDescent="0.25">
      <c r="A88" t="s">
        <v>7944</v>
      </c>
      <c r="B88" t="s">
        <v>9014</v>
      </c>
      <c r="C88" t="s">
        <v>1</v>
      </c>
      <c r="D88" t="s">
        <v>0</v>
      </c>
      <c r="E88" t="s">
        <v>9060</v>
      </c>
      <c r="F88" t="s">
        <v>9079</v>
      </c>
      <c r="G88">
        <v>764</v>
      </c>
      <c r="H88">
        <v>764</v>
      </c>
      <c r="I88" t="s">
        <v>9080</v>
      </c>
      <c r="J88" t="s">
        <v>9081</v>
      </c>
      <c r="K88" s="2">
        <v>0</v>
      </c>
      <c r="L88" s="2">
        <v>0</v>
      </c>
      <c r="M88" s="2">
        <v>150</v>
      </c>
      <c r="N88" s="2">
        <v>19.5</v>
      </c>
      <c r="O88" s="2">
        <v>0</v>
      </c>
      <c r="P88" s="2">
        <v>0</v>
      </c>
      <c r="Q88" s="2">
        <v>169.5</v>
      </c>
      <c r="R88" s="2" t="s">
        <v>9098</v>
      </c>
      <c r="S88" t="s">
        <v>1</v>
      </c>
    </row>
    <row r="89" spans="1:19" x14ac:dyDescent="0.25">
      <c r="A89" t="s">
        <v>7944</v>
      </c>
      <c r="B89" t="s">
        <v>9014</v>
      </c>
      <c r="C89" t="s">
        <v>1</v>
      </c>
      <c r="D89" t="s">
        <v>0</v>
      </c>
      <c r="E89" t="s">
        <v>9060</v>
      </c>
      <c r="F89" t="s">
        <v>9079</v>
      </c>
      <c r="G89">
        <v>765</v>
      </c>
      <c r="H89">
        <v>765</v>
      </c>
      <c r="I89" t="s">
        <v>1974</v>
      </c>
      <c r="J89" t="s">
        <v>1975</v>
      </c>
      <c r="K89" s="2">
        <v>0</v>
      </c>
      <c r="L89" s="2">
        <v>0</v>
      </c>
      <c r="M89" s="2">
        <v>75</v>
      </c>
      <c r="N89" s="2">
        <v>9.75</v>
      </c>
      <c r="O89" s="2">
        <v>0</v>
      </c>
      <c r="P89" s="2">
        <v>0</v>
      </c>
      <c r="Q89" s="2">
        <v>84.75</v>
      </c>
      <c r="R89" s="2" t="s">
        <v>9098</v>
      </c>
      <c r="S89" t="s">
        <v>1</v>
      </c>
    </row>
    <row r="90" spans="1:19" ht="15.75" thickBot="1" x14ac:dyDescent="0.3">
      <c r="B90" s="13"/>
    </row>
    <row r="91" spans="1:19" ht="15.75" thickBot="1" x14ac:dyDescent="0.3">
      <c r="A91" s="134"/>
      <c r="B91" s="134"/>
      <c r="C91" s="134"/>
      <c r="D91" s="134"/>
      <c r="E91" s="134"/>
      <c r="F91" s="134"/>
      <c r="G91" s="134"/>
      <c r="H91" s="134"/>
      <c r="I91" s="134"/>
      <c r="J91" s="135"/>
      <c r="K91" s="4">
        <f>+SUBTOTAL(9,Tabla2[VENTA EXENTA])</f>
        <v>0</v>
      </c>
      <c r="L91" s="4">
        <f>+SUBTOTAL(9,Tabla2[VENTA NO SUJETA])</f>
        <v>0</v>
      </c>
      <c r="M91" s="3">
        <f>+SUBTOTAL(9,Tabla2[V. GRAVADA])</f>
        <v>16558.52</v>
      </c>
      <c r="N91" s="4">
        <f>+SUBTOTAL(9,Tabla2[D.FISCAL])</f>
        <v>2152.6051000000002</v>
      </c>
      <c r="O91" s="4">
        <f>+SUBTOTAL(9,Tabla2[V CTA DE 3])</f>
        <v>0</v>
      </c>
      <c r="P91" s="4">
        <f>+SUBTOTAL(9,Tabla2[D. FISCAL A 3])</f>
        <v>0</v>
      </c>
      <c r="Q91" s="4">
        <f>+SUBTOTAL(9,Tabla2[VENTA TOTAL])</f>
        <v>18711.125100000001</v>
      </c>
      <c r="R91" s="31"/>
    </row>
    <row r="4773" spans="1:19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</row>
    <row r="9755" spans="1:19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</row>
    <row r="9756" spans="1:19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</row>
  </sheetData>
  <mergeCells count="1">
    <mergeCell ref="A91:J91"/>
  </mergeCells>
  <phoneticPr fontId="8" type="noConversion"/>
  <conditionalFormatting sqref="G90:G1048576 G1:G46">
    <cfRule type="duplicateValues" dxfId="1" priority="26"/>
  </conditionalFormatting>
  <conditionalFormatting sqref="G65:G89 G47:G55">
    <cfRule type="duplicateValues" dxfId="0" priority="1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8937</v>
      </c>
      <c r="B28" t="s">
        <v>8938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8857</v>
      </c>
      <c r="B31" t="s">
        <v>8858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8857</v>
      </c>
      <c r="B34" t="s">
        <v>8858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8935</v>
      </c>
      <c r="B77" t="s">
        <v>8936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8934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8932</v>
      </c>
      <c r="B86" t="s">
        <v>8933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8896</v>
      </c>
      <c r="B100" t="s">
        <v>8897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8857</v>
      </c>
      <c r="B106" t="s">
        <v>8858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8896</v>
      </c>
      <c r="B113" t="s">
        <v>8897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8890</v>
      </c>
      <c r="B115" t="s">
        <v>8891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8857</v>
      </c>
      <c r="B120" t="s">
        <v>8858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8857</v>
      </c>
      <c r="B122" t="s">
        <v>8858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8930</v>
      </c>
      <c r="B130" t="s">
        <v>8931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8892</v>
      </c>
      <c r="B150" t="s">
        <v>8893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8914</v>
      </c>
      <c r="B154" t="s">
        <v>8915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8912</v>
      </c>
      <c r="B183" t="s">
        <v>8913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8857</v>
      </c>
      <c r="B208" t="s">
        <v>8858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8827</v>
      </c>
      <c r="B225" t="s">
        <v>8828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8890</v>
      </c>
      <c r="B243" t="s">
        <v>8891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8910</v>
      </c>
      <c r="B245" t="s">
        <v>8911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8908</v>
      </c>
      <c r="B249" t="s">
        <v>8909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8906</v>
      </c>
      <c r="B262" t="s">
        <v>8907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8904</v>
      </c>
      <c r="B315" t="s">
        <v>8905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8902</v>
      </c>
      <c r="B325" t="s">
        <v>8903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8900</v>
      </c>
      <c r="B359" t="s">
        <v>8901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8898</v>
      </c>
      <c r="B396" t="s">
        <v>8899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8896</v>
      </c>
      <c r="B411" t="s">
        <v>8897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8894</v>
      </c>
      <c r="B418" t="s">
        <v>8895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8892</v>
      </c>
      <c r="B435" t="s">
        <v>8893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8890</v>
      </c>
      <c r="B505" t="s">
        <v>8891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8881</v>
      </c>
      <c r="B523" t="s">
        <v>8882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8879</v>
      </c>
      <c r="B537" t="s">
        <v>8880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8857</v>
      </c>
      <c r="B623" t="s">
        <v>8858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8865</v>
      </c>
      <c r="B626" t="s">
        <v>8866</v>
      </c>
    </row>
    <row r="627" spans="1:2" x14ac:dyDescent="0.25">
      <c r="A627" t="s">
        <v>8865</v>
      </c>
      <c r="B627" t="s">
        <v>8866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8863</v>
      </c>
      <c r="B631" t="s">
        <v>8864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8861</v>
      </c>
      <c r="B637" t="s">
        <v>8862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8859</v>
      </c>
      <c r="B643" t="s">
        <v>8860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8857</v>
      </c>
      <c r="B645" t="s">
        <v>8858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8859</v>
      </c>
      <c r="B647" t="s">
        <v>8860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8857</v>
      </c>
      <c r="B656" t="s">
        <v>8858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8831</v>
      </c>
      <c r="B701" t="s">
        <v>8832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8829</v>
      </c>
      <c r="B705" t="s">
        <v>8830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8827</v>
      </c>
      <c r="B841" t="s">
        <v>8828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8825</v>
      </c>
      <c r="B856" t="s">
        <v>8826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8823</v>
      </c>
      <c r="B880" t="s">
        <v>8824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8821</v>
      </c>
      <c r="B904" t="s">
        <v>8822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8819</v>
      </c>
      <c r="B1025" t="s">
        <v>8820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8817</v>
      </c>
      <c r="B1028" t="s">
        <v>8818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8815</v>
      </c>
      <c r="B1068" t="s">
        <v>8816</v>
      </c>
    </row>
    <row r="1069" spans="1:2" x14ac:dyDescent="0.25">
      <c r="A1069" t="s">
        <v>8813</v>
      </c>
      <c r="B1069" t="s">
        <v>8814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8811</v>
      </c>
      <c r="B1090" t="s">
        <v>8812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8809</v>
      </c>
      <c r="B1188" t="s">
        <v>8810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8808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8806</v>
      </c>
      <c r="B1298" t="s">
        <v>8807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8804</v>
      </c>
      <c r="B1326" t="s">
        <v>8805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8" sqref="D8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8" t="s">
        <v>17</v>
      </c>
      <c r="D2" s="6" t="s">
        <v>8325</v>
      </c>
      <c r="XFD2" t="s">
        <v>7944</v>
      </c>
    </row>
    <row r="3" spans="2:4 16384:16384" x14ac:dyDescent="0.25">
      <c r="B3" s="68" t="s">
        <v>2</v>
      </c>
      <c r="D3" s="7" t="s">
        <v>9220</v>
      </c>
      <c r="XFD3" t="s">
        <v>7981</v>
      </c>
    </row>
    <row r="4" spans="2:4 16384:16384" hidden="1" x14ac:dyDescent="0.25">
      <c r="B4" s="68" t="s">
        <v>3</v>
      </c>
      <c r="D4" s="74" t="s">
        <v>1</v>
      </c>
      <c r="XFD4" t="s">
        <v>8153</v>
      </c>
    </row>
    <row r="5" spans="2:4 16384:16384" ht="14.25" hidden="1" customHeight="1" x14ac:dyDescent="0.25">
      <c r="B5" s="69" t="s">
        <v>4</v>
      </c>
      <c r="D5" s="74" t="s">
        <v>7706</v>
      </c>
      <c r="XFD5" t="s">
        <v>8265</v>
      </c>
    </row>
    <row r="6" spans="2:4 16384:16384" ht="14.25" hidden="1" customHeight="1" x14ac:dyDescent="0.25">
      <c r="B6" s="70" t="s">
        <v>69</v>
      </c>
      <c r="D6" s="75" t="s">
        <v>8136</v>
      </c>
      <c r="XFD6" t="s">
        <v>8322</v>
      </c>
    </row>
    <row r="7" spans="2:4 16384:16384" ht="14.25" hidden="1" customHeight="1" x14ac:dyDescent="0.25">
      <c r="B7" s="70" t="s">
        <v>68</v>
      </c>
      <c r="D7" s="75" t="s">
        <v>8137</v>
      </c>
      <c r="XFD7" t="s">
        <v>8323</v>
      </c>
    </row>
    <row r="8" spans="2:4 16384:16384" ht="14.25" customHeight="1" x14ac:dyDescent="0.25">
      <c r="B8" s="70" t="s">
        <v>67</v>
      </c>
      <c r="D8" s="52"/>
      <c r="XFD8" t="s">
        <v>8324</v>
      </c>
    </row>
    <row r="9" spans="2:4 16384:16384" ht="14.25" hidden="1" customHeight="1" x14ac:dyDescent="0.25">
      <c r="B9" s="68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8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8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8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8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8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8" t="s">
        <v>62</v>
      </c>
      <c r="D15" s="9">
        <v>0</v>
      </c>
      <c r="XFD15" t="s">
        <v>7981</v>
      </c>
    </row>
    <row r="16" spans="2:4 16384:16384" ht="14.25" customHeight="1" x14ac:dyDescent="0.25">
      <c r="B16" s="68" t="s">
        <v>61</v>
      </c>
      <c r="D16" s="71">
        <v>0</v>
      </c>
      <c r="XFD16" t="s">
        <v>8153</v>
      </c>
    </row>
    <row r="17" spans="2:4" x14ac:dyDescent="0.25">
      <c r="B17" s="68" t="s">
        <v>60</v>
      </c>
      <c r="D17" s="72">
        <v>0</v>
      </c>
    </row>
    <row r="18" spans="2:4" x14ac:dyDescent="0.25">
      <c r="B18" s="68" t="s">
        <v>59</v>
      </c>
      <c r="D18" s="72">
        <v>0</v>
      </c>
    </row>
    <row r="19" spans="2:4" x14ac:dyDescent="0.25">
      <c r="B19" s="68" t="s">
        <v>58</v>
      </c>
      <c r="D19" s="72">
        <v>0</v>
      </c>
    </row>
    <row r="20" spans="2:4" x14ac:dyDescent="0.25">
      <c r="B20" s="68" t="s">
        <v>57</v>
      </c>
      <c r="D20" s="72">
        <v>0</v>
      </c>
    </row>
    <row r="21" spans="2:4" x14ac:dyDescent="0.25">
      <c r="B21" s="68" t="s">
        <v>56</v>
      </c>
      <c r="D21" s="72">
        <v>0</v>
      </c>
    </row>
    <row r="22" spans="2:4" x14ac:dyDescent="0.25">
      <c r="B22" s="68" t="s">
        <v>19</v>
      </c>
      <c r="D22" s="72">
        <f>SUM(D13:D21)</f>
        <v>0</v>
      </c>
    </row>
    <row r="23" spans="2:4" ht="15.75" thickBot="1" x14ac:dyDescent="0.3">
      <c r="B23" s="68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66"/>
  <sheetViews>
    <sheetView tabSelected="1" workbookViewId="0">
      <selection activeCell="A23" sqref="A2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23" spans="1:22" x14ac:dyDescent="0.25">
      <c r="A23" t="s">
        <v>8326</v>
      </c>
      <c r="B23" s="13">
        <v>45198</v>
      </c>
      <c r="C23">
        <v>1</v>
      </c>
      <c r="D23">
        <v>11</v>
      </c>
      <c r="E23" t="s">
        <v>9060</v>
      </c>
      <c r="F23" t="s">
        <v>9061</v>
      </c>
      <c r="G23">
        <v>220</v>
      </c>
      <c r="H23">
        <v>220</v>
      </c>
      <c r="I23">
        <v>220</v>
      </c>
      <c r="J23">
        <v>220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>
        <v>2</v>
      </c>
    </row>
    <row r="24" spans="1:22" x14ac:dyDescent="0.25">
      <c r="A24" t="s">
        <v>8326</v>
      </c>
      <c r="B24" s="13">
        <v>45198</v>
      </c>
      <c r="C24">
        <v>1</v>
      </c>
      <c r="D24">
        <v>11</v>
      </c>
      <c r="E24" t="s">
        <v>9060</v>
      </c>
      <c r="F24" t="s">
        <v>9061</v>
      </c>
      <c r="G24">
        <v>219</v>
      </c>
      <c r="H24">
        <v>219</v>
      </c>
      <c r="I24">
        <v>219</v>
      </c>
      <c r="J24">
        <v>219</v>
      </c>
      <c r="L24" s="2">
        <v>0</v>
      </c>
      <c r="M24" s="2">
        <v>0</v>
      </c>
      <c r="N24" s="2">
        <v>0</v>
      </c>
      <c r="O24" s="2">
        <v>0</v>
      </c>
      <c r="P24" s="2">
        <v>2636</v>
      </c>
      <c r="Q24" s="2">
        <v>0</v>
      </c>
      <c r="R24" s="2">
        <v>0</v>
      </c>
      <c r="S24" s="2">
        <v>0</v>
      </c>
      <c r="T24" s="2">
        <v>0</v>
      </c>
      <c r="U24" s="2">
        <v>2636</v>
      </c>
      <c r="V24">
        <v>2</v>
      </c>
    </row>
    <row r="25" spans="1:22" x14ac:dyDescent="0.25">
      <c r="A25" t="s">
        <v>8326</v>
      </c>
      <c r="B25" s="13">
        <v>45191</v>
      </c>
      <c r="C25">
        <v>1</v>
      </c>
      <c r="D25">
        <v>11</v>
      </c>
      <c r="E25" t="s">
        <v>9060</v>
      </c>
      <c r="F25" t="s">
        <v>9061</v>
      </c>
      <c r="G25">
        <v>218</v>
      </c>
      <c r="H25">
        <v>218</v>
      </c>
      <c r="I25">
        <v>218</v>
      </c>
      <c r="J25">
        <v>218</v>
      </c>
      <c r="L25" s="2">
        <v>0</v>
      </c>
      <c r="M25" s="2">
        <v>0</v>
      </c>
      <c r="N25" s="2">
        <v>0</v>
      </c>
      <c r="O25" s="2">
        <v>0</v>
      </c>
      <c r="P25" s="2">
        <v>2636</v>
      </c>
      <c r="Q25" s="2">
        <v>0</v>
      </c>
      <c r="R25" s="2">
        <v>0</v>
      </c>
      <c r="S25" s="2">
        <v>0</v>
      </c>
      <c r="T25" s="2">
        <v>0</v>
      </c>
      <c r="U25" s="2">
        <v>2636</v>
      </c>
      <c r="V25">
        <v>2</v>
      </c>
    </row>
    <row r="26" spans="1:22" x14ac:dyDescent="0.25">
      <c r="A26" t="s">
        <v>8326</v>
      </c>
      <c r="B26" s="13">
        <v>45184</v>
      </c>
      <c r="C26">
        <v>1</v>
      </c>
      <c r="D26">
        <v>11</v>
      </c>
      <c r="E26" t="s">
        <v>9060</v>
      </c>
      <c r="F26" t="s">
        <v>9061</v>
      </c>
      <c r="G26">
        <v>217</v>
      </c>
      <c r="H26">
        <v>217</v>
      </c>
      <c r="I26">
        <v>217</v>
      </c>
      <c r="J26">
        <v>217</v>
      </c>
      <c r="L26" s="2">
        <v>0</v>
      </c>
      <c r="M26" s="2">
        <v>0</v>
      </c>
      <c r="N26" s="2">
        <v>0</v>
      </c>
      <c r="O26" s="2">
        <v>0</v>
      </c>
      <c r="P26" s="2">
        <v>2636</v>
      </c>
      <c r="Q26" s="2">
        <v>0</v>
      </c>
      <c r="R26" s="2">
        <v>0</v>
      </c>
      <c r="S26" s="2">
        <v>0</v>
      </c>
      <c r="T26" s="2">
        <v>0</v>
      </c>
      <c r="U26" s="2">
        <v>2636</v>
      </c>
      <c r="V26">
        <v>2</v>
      </c>
    </row>
    <row r="27" spans="1:22" x14ac:dyDescent="0.25">
      <c r="A27" t="s">
        <v>8326</v>
      </c>
      <c r="B27" s="13">
        <v>45181</v>
      </c>
      <c r="C27">
        <v>1</v>
      </c>
      <c r="D27">
        <v>11</v>
      </c>
      <c r="E27" t="s">
        <v>9060</v>
      </c>
      <c r="F27" t="s">
        <v>9061</v>
      </c>
      <c r="G27">
        <v>216</v>
      </c>
      <c r="H27">
        <v>216</v>
      </c>
      <c r="I27">
        <v>216</v>
      </c>
      <c r="J27">
        <v>216</v>
      </c>
      <c r="L27" s="2">
        <v>0</v>
      </c>
      <c r="M27" s="2">
        <v>0</v>
      </c>
      <c r="N27" s="2">
        <v>0</v>
      </c>
      <c r="O27" s="2">
        <v>0</v>
      </c>
      <c r="P27" s="2">
        <v>75</v>
      </c>
      <c r="Q27" s="2">
        <v>0</v>
      </c>
      <c r="R27" s="2">
        <v>0</v>
      </c>
      <c r="S27" s="2">
        <v>0</v>
      </c>
      <c r="T27" s="2">
        <v>0</v>
      </c>
      <c r="U27" s="2">
        <v>75</v>
      </c>
      <c r="V27">
        <v>2</v>
      </c>
    </row>
    <row r="28" spans="1:22" x14ac:dyDescent="0.25">
      <c r="A28" t="s">
        <v>8326</v>
      </c>
      <c r="B28" s="13">
        <v>45198</v>
      </c>
      <c r="C28">
        <v>1</v>
      </c>
      <c r="D28">
        <v>1</v>
      </c>
      <c r="E28" t="s">
        <v>9060</v>
      </c>
      <c r="F28" t="s">
        <v>9065</v>
      </c>
      <c r="G28">
        <v>292</v>
      </c>
      <c r="H28">
        <v>292</v>
      </c>
      <c r="I28">
        <v>292</v>
      </c>
      <c r="J28">
        <v>292</v>
      </c>
      <c r="L28" s="2">
        <v>0</v>
      </c>
      <c r="M28" s="2">
        <v>0</v>
      </c>
      <c r="N28" s="2">
        <v>0</v>
      </c>
      <c r="O28" s="2">
        <v>7354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7354</v>
      </c>
      <c r="V28">
        <v>2</v>
      </c>
    </row>
    <row r="29" spans="1:22" x14ac:dyDescent="0.25">
      <c r="A29" t="s">
        <v>8326</v>
      </c>
      <c r="B29" s="13">
        <v>45191</v>
      </c>
      <c r="C29">
        <v>1</v>
      </c>
      <c r="D29">
        <v>1</v>
      </c>
      <c r="E29" t="s">
        <v>9060</v>
      </c>
      <c r="F29" t="s">
        <v>9065</v>
      </c>
      <c r="G29">
        <v>291</v>
      </c>
      <c r="H29">
        <v>291</v>
      </c>
      <c r="I29">
        <v>291</v>
      </c>
      <c r="J29">
        <v>291</v>
      </c>
      <c r="L29" s="2">
        <v>0</v>
      </c>
      <c r="M29" s="2">
        <v>0</v>
      </c>
      <c r="N29" s="2">
        <v>0</v>
      </c>
      <c r="O29" s="2">
        <v>7354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7354</v>
      </c>
      <c r="V29">
        <v>2</v>
      </c>
    </row>
    <row r="30" spans="1:22" x14ac:dyDescent="0.25">
      <c r="A30" t="s">
        <v>8326</v>
      </c>
      <c r="B30" s="13">
        <v>45184</v>
      </c>
      <c r="C30">
        <v>1</v>
      </c>
      <c r="D30">
        <v>1</v>
      </c>
      <c r="E30" t="s">
        <v>9060</v>
      </c>
      <c r="F30" t="s">
        <v>9065</v>
      </c>
      <c r="G30">
        <v>290</v>
      </c>
      <c r="H30">
        <v>290</v>
      </c>
      <c r="I30">
        <v>290</v>
      </c>
      <c r="J30">
        <v>290</v>
      </c>
      <c r="L30" s="2">
        <v>0</v>
      </c>
      <c r="M30" s="2">
        <v>0</v>
      </c>
      <c r="N30" s="2">
        <v>0</v>
      </c>
      <c r="O30" s="2">
        <v>7172.96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7172.96</v>
      </c>
      <c r="V30">
        <v>2</v>
      </c>
    </row>
    <row r="31" spans="1:22" x14ac:dyDescent="0.25">
      <c r="A31" t="s">
        <v>8325</v>
      </c>
      <c r="B31" t="s">
        <v>9220</v>
      </c>
      <c r="C31" t="s">
        <v>1</v>
      </c>
      <c r="D31" t="s">
        <v>9059</v>
      </c>
      <c r="E31" t="s">
        <v>8136</v>
      </c>
      <c r="F31" t="s">
        <v>9061</v>
      </c>
      <c r="G31">
        <v>215</v>
      </c>
      <c r="H31">
        <v>215</v>
      </c>
      <c r="I31">
        <v>215</v>
      </c>
      <c r="J31">
        <v>215</v>
      </c>
      <c r="K31">
        <v>0</v>
      </c>
      <c r="L31" s="2">
        <v>0</v>
      </c>
      <c r="M31" s="2">
        <v>0</v>
      </c>
      <c r="N31" s="2">
        <v>0</v>
      </c>
      <c r="O31" s="2">
        <v>0</v>
      </c>
      <c r="P31" s="2">
        <v>150</v>
      </c>
      <c r="Q31" s="2">
        <v>0</v>
      </c>
      <c r="R31" s="2">
        <v>0</v>
      </c>
      <c r="S31" s="2">
        <v>0</v>
      </c>
      <c r="T31" s="2">
        <v>0</v>
      </c>
      <c r="U31" s="2">
        <v>150</v>
      </c>
      <c r="V31" t="s">
        <v>55</v>
      </c>
    </row>
    <row r="32" spans="1:22" x14ac:dyDescent="0.25">
      <c r="A32" t="s">
        <v>8325</v>
      </c>
      <c r="B32" t="s">
        <v>9219</v>
      </c>
      <c r="C32" t="s">
        <v>1</v>
      </c>
      <c r="D32" t="s">
        <v>9059</v>
      </c>
      <c r="E32" t="s">
        <v>8136</v>
      </c>
      <c r="F32" t="s">
        <v>9061</v>
      </c>
      <c r="G32">
        <v>214</v>
      </c>
      <c r="H32">
        <v>214</v>
      </c>
      <c r="I32">
        <v>214</v>
      </c>
      <c r="J32">
        <v>214</v>
      </c>
      <c r="K32">
        <v>0</v>
      </c>
      <c r="L32" s="2">
        <v>0</v>
      </c>
      <c r="M32" s="2">
        <v>0</v>
      </c>
      <c r="N32" s="2">
        <v>0</v>
      </c>
      <c r="O32" s="2">
        <v>0</v>
      </c>
      <c r="P32" s="2">
        <v>345</v>
      </c>
      <c r="Q32" s="2">
        <v>0</v>
      </c>
      <c r="R32" s="2">
        <v>0</v>
      </c>
      <c r="S32" s="2">
        <v>0</v>
      </c>
      <c r="T32" s="2">
        <v>0</v>
      </c>
      <c r="U32" s="2">
        <v>345</v>
      </c>
      <c r="V32" t="s">
        <v>55</v>
      </c>
    </row>
    <row r="33" spans="1:22" x14ac:dyDescent="0.25">
      <c r="A33" t="s">
        <v>8325</v>
      </c>
      <c r="B33" t="s">
        <v>9219</v>
      </c>
      <c r="C33" t="s">
        <v>1</v>
      </c>
      <c r="D33" t="s">
        <v>9059</v>
      </c>
      <c r="E33" t="s">
        <v>8136</v>
      </c>
      <c r="F33" t="s">
        <v>9061</v>
      </c>
      <c r="G33">
        <v>213</v>
      </c>
      <c r="H33">
        <v>213</v>
      </c>
      <c r="I33">
        <v>213</v>
      </c>
      <c r="J33">
        <v>213</v>
      </c>
      <c r="K33">
        <v>0</v>
      </c>
      <c r="L33" s="2">
        <v>0</v>
      </c>
      <c r="M33" s="2">
        <v>0</v>
      </c>
      <c r="N33" s="2">
        <v>0</v>
      </c>
      <c r="O33" s="2">
        <v>0</v>
      </c>
      <c r="P33" s="2">
        <v>75</v>
      </c>
      <c r="Q33" s="2">
        <v>0</v>
      </c>
      <c r="R33" s="2">
        <v>0</v>
      </c>
      <c r="S33" s="2">
        <v>0</v>
      </c>
      <c r="T33" s="2">
        <v>0</v>
      </c>
      <c r="U33" s="2">
        <v>75</v>
      </c>
      <c r="V33" t="s">
        <v>55</v>
      </c>
    </row>
    <row r="34" spans="1:22" x14ac:dyDescent="0.25">
      <c r="A34" t="s">
        <v>8324</v>
      </c>
      <c r="B34" t="s">
        <v>9190</v>
      </c>
      <c r="C34" t="s">
        <v>1</v>
      </c>
      <c r="D34" t="s">
        <v>7706</v>
      </c>
      <c r="E34" t="s">
        <v>8136</v>
      </c>
      <c r="F34" t="s">
        <v>8137</v>
      </c>
      <c r="G34">
        <v>289</v>
      </c>
      <c r="H34">
        <v>289</v>
      </c>
      <c r="I34">
        <v>289</v>
      </c>
      <c r="J34">
        <v>289</v>
      </c>
      <c r="K34">
        <v>0</v>
      </c>
      <c r="L34" s="2">
        <v>0</v>
      </c>
      <c r="M34" s="2">
        <v>0</v>
      </c>
      <c r="N34" s="2">
        <v>0</v>
      </c>
      <c r="O34" s="2">
        <v>79.099999999999994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79.099999999999994</v>
      </c>
      <c r="V34" t="s">
        <v>55</v>
      </c>
    </row>
    <row r="35" spans="1:22" x14ac:dyDescent="0.25">
      <c r="A35" t="s">
        <v>8324</v>
      </c>
      <c r="B35" t="s">
        <v>9189</v>
      </c>
      <c r="C35" t="s">
        <v>1</v>
      </c>
      <c r="D35" t="s">
        <v>9059</v>
      </c>
      <c r="E35" t="s">
        <v>9060</v>
      </c>
      <c r="F35" t="s">
        <v>9061</v>
      </c>
      <c r="G35">
        <v>212</v>
      </c>
      <c r="H35">
        <v>212</v>
      </c>
      <c r="I35">
        <v>212</v>
      </c>
      <c r="J35">
        <v>212</v>
      </c>
      <c r="K35">
        <v>0</v>
      </c>
      <c r="L35" s="2">
        <v>0</v>
      </c>
      <c r="M35" s="2">
        <v>0</v>
      </c>
      <c r="N35" s="2">
        <v>0</v>
      </c>
      <c r="O35" s="2">
        <v>0</v>
      </c>
      <c r="P35" s="2">
        <v>225</v>
      </c>
      <c r="Q35" s="2">
        <v>0</v>
      </c>
      <c r="R35" s="2">
        <v>0</v>
      </c>
      <c r="S35" s="2">
        <v>0</v>
      </c>
      <c r="T35" s="2">
        <v>0</v>
      </c>
      <c r="U35" s="2">
        <v>225</v>
      </c>
      <c r="V35" t="s">
        <v>55</v>
      </c>
    </row>
    <row r="36" spans="1:22" x14ac:dyDescent="0.25">
      <c r="A36" t="s">
        <v>8323</v>
      </c>
      <c r="B36" t="s">
        <v>9058</v>
      </c>
      <c r="C36" t="s">
        <v>1</v>
      </c>
      <c r="D36" t="s">
        <v>9059</v>
      </c>
      <c r="E36" t="s">
        <v>9060</v>
      </c>
      <c r="F36" t="s">
        <v>9061</v>
      </c>
      <c r="G36">
        <v>211</v>
      </c>
      <c r="H36">
        <v>211</v>
      </c>
      <c r="I36">
        <v>211</v>
      </c>
      <c r="J36">
        <v>211</v>
      </c>
      <c r="K36">
        <v>0</v>
      </c>
      <c r="L36" s="2">
        <v>0</v>
      </c>
      <c r="M36" s="2">
        <v>0</v>
      </c>
      <c r="N36" s="2">
        <v>0</v>
      </c>
      <c r="O36" s="2">
        <v>0</v>
      </c>
      <c r="P36" s="2">
        <v>1820</v>
      </c>
      <c r="Q36" s="2">
        <v>0</v>
      </c>
      <c r="R36" s="2">
        <v>0</v>
      </c>
      <c r="S36" s="2">
        <v>0</v>
      </c>
      <c r="T36" s="2">
        <v>0</v>
      </c>
      <c r="U36" s="2">
        <v>1820</v>
      </c>
      <c r="V36" t="s">
        <v>55</v>
      </c>
    </row>
    <row r="37" spans="1:22" x14ac:dyDescent="0.25">
      <c r="A37" t="s">
        <v>8323</v>
      </c>
      <c r="B37" t="s">
        <v>9062</v>
      </c>
      <c r="C37" t="s">
        <v>1</v>
      </c>
      <c r="D37" t="s">
        <v>9059</v>
      </c>
      <c r="E37" t="s">
        <v>9060</v>
      </c>
      <c r="F37" t="s">
        <v>9061</v>
      </c>
      <c r="G37">
        <v>210</v>
      </c>
      <c r="H37">
        <v>210</v>
      </c>
      <c r="I37">
        <v>210</v>
      </c>
      <c r="J37">
        <v>210</v>
      </c>
      <c r="K37">
        <v>0</v>
      </c>
      <c r="L37" s="2">
        <v>0</v>
      </c>
      <c r="M37" s="2">
        <v>0</v>
      </c>
      <c r="N37" s="2">
        <v>0</v>
      </c>
      <c r="O37" s="2">
        <v>0</v>
      </c>
      <c r="P37" s="2">
        <v>4150</v>
      </c>
      <c r="Q37" s="2">
        <v>0</v>
      </c>
      <c r="R37" s="2">
        <v>0</v>
      </c>
      <c r="S37" s="2">
        <v>0</v>
      </c>
      <c r="T37" s="2">
        <v>0</v>
      </c>
      <c r="U37" s="2">
        <v>4150</v>
      </c>
      <c r="V37" t="s">
        <v>55</v>
      </c>
    </row>
    <row r="38" spans="1:22" x14ac:dyDescent="0.25">
      <c r="A38" t="s">
        <v>8323</v>
      </c>
      <c r="B38" t="s">
        <v>9063</v>
      </c>
      <c r="C38" t="s">
        <v>1</v>
      </c>
      <c r="D38" t="s">
        <v>9059</v>
      </c>
      <c r="E38" t="s">
        <v>9060</v>
      </c>
      <c r="F38" t="s">
        <v>9061</v>
      </c>
      <c r="G38">
        <v>209</v>
      </c>
      <c r="H38">
        <v>209</v>
      </c>
      <c r="I38">
        <v>209</v>
      </c>
      <c r="J38">
        <v>209</v>
      </c>
      <c r="K38">
        <v>0</v>
      </c>
      <c r="L38" s="2">
        <v>0</v>
      </c>
      <c r="M38" s="2">
        <v>0</v>
      </c>
      <c r="N38" s="2">
        <v>0</v>
      </c>
      <c r="O38" s="2">
        <v>0</v>
      </c>
      <c r="P38" s="2">
        <v>4352.49</v>
      </c>
      <c r="Q38" s="2">
        <v>0</v>
      </c>
      <c r="R38" s="2">
        <v>0</v>
      </c>
      <c r="S38" s="2">
        <v>0</v>
      </c>
      <c r="T38" s="2">
        <v>0</v>
      </c>
      <c r="U38" s="2">
        <v>4352.49</v>
      </c>
      <c r="V38" t="s">
        <v>55</v>
      </c>
    </row>
    <row r="39" spans="1:22" x14ac:dyDescent="0.25">
      <c r="A39" t="s">
        <v>8323</v>
      </c>
      <c r="B39" s="13">
        <v>45099</v>
      </c>
      <c r="C39" t="s">
        <v>1</v>
      </c>
      <c r="D39" t="s">
        <v>9059</v>
      </c>
      <c r="E39" t="s">
        <v>9060</v>
      </c>
      <c r="F39" t="s">
        <v>9061</v>
      </c>
      <c r="G39">
        <v>208</v>
      </c>
      <c r="H39">
        <v>208</v>
      </c>
      <c r="I39">
        <v>208</v>
      </c>
      <c r="J39">
        <v>208</v>
      </c>
      <c r="K39">
        <v>0</v>
      </c>
      <c r="L39" s="2">
        <v>0</v>
      </c>
      <c r="M39" s="2">
        <v>0</v>
      </c>
      <c r="N39" s="2">
        <v>0</v>
      </c>
      <c r="O39" s="2">
        <v>0</v>
      </c>
      <c r="P39" s="2">
        <v>75</v>
      </c>
      <c r="Q39" s="2">
        <v>0</v>
      </c>
      <c r="R39" s="2">
        <v>0</v>
      </c>
      <c r="S39" s="2">
        <v>0</v>
      </c>
      <c r="T39" s="2">
        <v>0</v>
      </c>
      <c r="U39" s="2">
        <v>75</v>
      </c>
      <c r="V39" t="s">
        <v>55</v>
      </c>
    </row>
    <row r="40" spans="1:22" x14ac:dyDescent="0.25">
      <c r="A40" t="s">
        <v>8323</v>
      </c>
      <c r="B40" t="s">
        <v>9064</v>
      </c>
      <c r="C40" t="s">
        <v>1</v>
      </c>
      <c r="D40" t="s">
        <v>9059</v>
      </c>
      <c r="E40" t="s">
        <v>9060</v>
      </c>
      <c r="F40" t="s">
        <v>9061</v>
      </c>
      <c r="G40">
        <v>207</v>
      </c>
      <c r="H40">
        <v>207</v>
      </c>
      <c r="I40">
        <v>207</v>
      </c>
      <c r="J40">
        <v>207</v>
      </c>
      <c r="K40">
        <v>0</v>
      </c>
      <c r="L40" s="2">
        <v>0</v>
      </c>
      <c r="M40" s="2">
        <v>0</v>
      </c>
      <c r="N40" s="2">
        <v>0</v>
      </c>
      <c r="O40" s="2">
        <v>0</v>
      </c>
      <c r="P40" s="2">
        <v>75</v>
      </c>
      <c r="Q40" s="2">
        <v>0</v>
      </c>
      <c r="R40" s="2">
        <v>0</v>
      </c>
      <c r="S40" s="2">
        <v>0</v>
      </c>
      <c r="T40" s="2">
        <v>0</v>
      </c>
      <c r="U40" s="2">
        <v>75</v>
      </c>
      <c r="V40" t="s">
        <v>55</v>
      </c>
    </row>
    <row r="41" spans="1:22" x14ac:dyDescent="0.25">
      <c r="A41" t="s">
        <v>8323</v>
      </c>
      <c r="B41" t="s">
        <v>9064</v>
      </c>
      <c r="C41" t="s">
        <v>1</v>
      </c>
      <c r="D41" t="s">
        <v>9059</v>
      </c>
      <c r="E41" t="s">
        <v>9060</v>
      </c>
      <c r="F41" t="s">
        <v>9061</v>
      </c>
      <c r="G41">
        <v>206</v>
      </c>
      <c r="H41">
        <v>206</v>
      </c>
      <c r="I41">
        <v>206</v>
      </c>
      <c r="J41">
        <v>206</v>
      </c>
      <c r="K41">
        <v>0</v>
      </c>
      <c r="L41" s="2">
        <v>0</v>
      </c>
      <c r="M41" s="2">
        <v>0</v>
      </c>
      <c r="N41" s="2">
        <v>0</v>
      </c>
      <c r="O41" s="2">
        <v>0</v>
      </c>
      <c r="P41" s="2">
        <v>195</v>
      </c>
      <c r="Q41" s="2">
        <v>0</v>
      </c>
      <c r="R41" s="2">
        <v>0</v>
      </c>
      <c r="S41" s="2">
        <v>0</v>
      </c>
      <c r="T41" s="2">
        <v>0</v>
      </c>
      <c r="U41" s="2">
        <v>195</v>
      </c>
      <c r="V41" t="s">
        <v>55</v>
      </c>
    </row>
    <row r="42" spans="1:22" x14ac:dyDescent="0.25">
      <c r="A42" t="s">
        <v>8323</v>
      </c>
      <c r="B42" s="13">
        <v>45103</v>
      </c>
      <c r="C42" t="s">
        <v>1</v>
      </c>
      <c r="D42" t="s">
        <v>7706</v>
      </c>
      <c r="E42" t="s">
        <v>9060</v>
      </c>
      <c r="F42" t="s">
        <v>9065</v>
      </c>
      <c r="G42">
        <v>288</v>
      </c>
      <c r="H42">
        <v>288</v>
      </c>
      <c r="I42">
        <v>288</v>
      </c>
      <c r="J42">
        <v>288</v>
      </c>
      <c r="K42">
        <v>0</v>
      </c>
      <c r="L42" s="2">
        <v>0</v>
      </c>
      <c r="M42" s="2">
        <v>0</v>
      </c>
      <c r="N42" s="2">
        <v>0</v>
      </c>
      <c r="O42" s="2">
        <v>5600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5600</v>
      </c>
      <c r="V42" t="s">
        <v>55</v>
      </c>
    </row>
    <row r="43" spans="1:22" x14ac:dyDescent="0.25">
      <c r="A43" t="s">
        <v>8323</v>
      </c>
      <c r="B43" t="s">
        <v>9063</v>
      </c>
      <c r="C43" t="s">
        <v>1</v>
      </c>
      <c r="D43" t="s">
        <v>7706</v>
      </c>
      <c r="E43" t="s">
        <v>9060</v>
      </c>
      <c r="F43" t="s">
        <v>9065</v>
      </c>
      <c r="G43">
        <v>287</v>
      </c>
      <c r="H43">
        <v>287</v>
      </c>
      <c r="I43">
        <v>287</v>
      </c>
      <c r="J43">
        <v>287</v>
      </c>
      <c r="K43">
        <v>0</v>
      </c>
      <c r="L43" s="2">
        <v>0</v>
      </c>
      <c r="M43" s="2">
        <v>0</v>
      </c>
      <c r="N43" s="2">
        <v>0</v>
      </c>
      <c r="O43" s="2">
        <v>5600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5600</v>
      </c>
      <c r="V43" t="s">
        <v>55</v>
      </c>
    </row>
    <row r="44" spans="1:22" x14ac:dyDescent="0.25">
      <c r="A44" t="s">
        <v>8322</v>
      </c>
      <c r="B44" t="s">
        <v>9066</v>
      </c>
      <c r="C44" t="s">
        <v>1</v>
      </c>
      <c r="D44" t="s">
        <v>7706</v>
      </c>
      <c r="E44" t="s">
        <v>9060</v>
      </c>
      <c r="F44" t="s">
        <v>9065</v>
      </c>
      <c r="G44">
        <v>286</v>
      </c>
      <c r="H44">
        <v>286</v>
      </c>
      <c r="I44">
        <v>286</v>
      </c>
      <c r="J44">
        <v>286</v>
      </c>
      <c r="K44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t="s">
        <v>55</v>
      </c>
    </row>
    <row r="45" spans="1:22" x14ac:dyDescent="0.25">
      <c r="A45" t="s">
        <v>8322</v>
      </c>
      <c r="B45" t="s">
        <v>9067</v>
      </c>
      <c r="C45" t="s">
        <v>1</v>
      </c>
      <c r="D45" t="s">
        <v>7706</v>
      </c>
      <c r="E45" t="s">
        <v>9060</v>
      </c>
      <c r="F45" t="s">
        <v>9065</v>
      </c>
      <c r="G45">
        <v>285</v>
      </c>
      <c r="H45">
        <v>285</v>
      </c>
      <c r="I45">
        <v>285</v>
      </c>
      <c r="J45">
        <v>285</v>
      </c>
      <c r="K45">
        <v>0</v>
      </c>
      <c r="L45" s="2">
        <v>0</v>
      </c>
      <c r="M45" s="2">
        <v>0</v>
      </c>
      <c r="N45" s="2">
        <v>0</v>
      </c>
      <c r="O45" s="2">
        <v>158.19999999999999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158.19999999999999</v>
      </c>
      <c r="V45" t="s">
        <v>55</v>
      </c>
    </row>
    <row r="46" spans="1:22" x14ac:dyDescent="0.25">
      <c r="A46" t="s">
        <v>8322</v>
      </c>
      <c r="B46" t="s">
        <v>9068</v>
      </c>
      <c r="C46" t="s">
        <v>1</v>
      </c>
      <c r="D46" t="s">
        <v>7706</v>
      </c>
      <c r="E46" t="s">
        <v>9060</v>
      </c>
      <c r="F46" t="s">
        <v>9065</v>
      </c>
      <c r="G46">
        <v>284</v>
      </c>
      <c r="H46">
        <v>284</v>
      </c>
      <c r="I46">
        <v>284</v>
      </c>
      <c r="J46">
        <v>284</v>
      </c>
      <c r="K46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t="s">
        <v>55</v>
      </c>
    </row>
    <row r="47" spans="1:22" x14ac:dyDescent="0.25">
      <c r="A47" t="s">
        <v>8322</v>
      </c>
      <c r="B47" t="s">
        <v>9068</v>
      </c>
      <c r="C47" t="s">
        <v>1</v>
      </c>
      <c r="D47" t="s">
        <v>7706</v>
      </c>
      <c r="E47" t="s">
        <v>9060</v>
      </c>
      <c r="F47" t="s">
        <v>9065</v>
      </c>
      <c r="G47">
        <v>283</v>
      </c>
      <c r="H47">
        <v>283</v>
      </c>
      <c r="I47">
        <v>283</v>
      </c>
      <c r="J47">
        <v>283</v>
      </c>
      <c r="K47">
        <v>0</v>
      </c>
      <c r="L47" s="2">
        <v>0</v>
      </c>
      <c r="M47" s="2">
        <v>0</v>
      </c>
      <c r="N47" s="2">
        <v>0</v>
      </c>
      <c r="O47" s="2">
        <v>35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35</v>
      </c>
      <c r="V47" t="s">
        <v>55</v>
      </c>
    </row>
    <row r="48" spans="1:22" x14ac:dyDescent="0.25">
      <c r="A48" t="s">
        <v>8322</v>
      </c>
      <c r="B48" s="13">
        <v>45077</v>
      </c>
      <c r="C48" t="s">
        <v>1</v>
      </c>
      <c r="D48" t="s">
        <v>9059</v>
      </c>
      <c r="E48" t="s">
        <v>9060</v>
      </c>
      <c r="F48" t="s">
        <v>9061</v>
      </c>
      <c r="G48">
        <v>205</v>
      </c>
      <c r="H48">
        <v>205</v>
      </c>
      <c r="I48">
        <v>205</v>
      </c>
      <c r="J48">
        <v>205</v>
      </c>
      <c r="K48">
        <v>0</v>
      </c>
      <c r="L48" s="2">
        <v>0</v>
      </c>
      <c r="M48" s="2">
        <v>0</v>
      </c>
      <c r="N48" s="2">
        <v>0</v>
      </c>
      <c r="O48" s="2">
        <v>0</v>
      </c>
      <c r="P48" s="2">
        <v>195</v>
      </c>
      <c r="Q48" s="2">
        <v>0</v>
      </c>
      <c r="R48" s="2">
        <v>0</v>
      </c>
      <c r="S48" s="2">
        <v>0</v>
      </c>
      <c r="T48" s="2">
        <v>0</v>
      </c>
      <c r="U48" s="2">
        <v>195</v>
      </c>
      <c r="V48" t="s">
        <v>55</v>
      </c>
    </row>
    <row r="49" spans="1:22" x14ac:dyDescent="0.25">
      <c r="A49" t="s">
        <v>8322</v>
      </c>
      <c r="B49" s="13">
        <v>45063</v>
      </c>
      <c r="C49" t="s">
        <v>1</v>
      </c>
      <c r="D49" t="s">
        <v>9059</v>
      </c>
      <c r="E49" t="s">
        <v>9060</v>
      </c>
      <c r="F49" t="s">
        <v>9061</v>
      </c>
      <c r="G49">
        <v>204</v>
      </c>
      <c r="H49">
        <v>204</v>
      </c>
      <c r="I49">
        <v>204</v>
      </c>
      <c r="J49">
        <v>204</v>
      </c>
      <c r="K49">
        <v>0</v>
      </c>
      <c r="L49" s="2">
        <v>0</v>
      </c>
      <c r="M49" s="2">
        <v>0</v>
      </c>
      <c r="N49" s="2">
        <v>0</v>
      </c>
      <c r="O49" s="2">
        <v>0</v>
      </c>
      <c r="P49" s="2">
        <v>75</v>
      </c>
      <c r="Q49" s="2">
        <v>0</v>
      </c>
      <c r="R49" s="2">
        <v>0</v>
      </c>
      <c r="S49" s="2">
        <v>0</v>
      </c>
      <c r="T49" s="2">
        <v>0</v>
      </c>
      <c r="U49" s="2">
        <v>75</v>
      </c>
      <c r="V49" t="s">
        <v>55</v>
      </c>
    </row>
    <row r="50" spans="1:22" x14ac:dyDescent="0.25">
      <c r="A50" t="s">
        <v>8322</v>
      </c>
      <c r="B50" t="s">
        <v>9068</v>
      </c>
      <c r="C50" t="s">
        <v>1</v>
      </c>
      <c r="D50" t="s">
        <v>9059</v>
      </c>
      <c r="E50" t="s">
        <v>9060</v>
      </c>
      <c r="F50" t="s">
        <v>9061</v>
      </c>
      <c r="G50">
        <v>203</v>
      </c>
      <c r="H50">
        <v>203</v>
      </c>
      <c r="I50">
        <v>203</v>
      </c>
      <c r="J50">
        <v>203</v>
      </c>
      <c r="K50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t="s">
        <v>55</v>
      </c>
    </row>
    <row r="51" spans="1:22" x14ac:dyDescent="0.25">
      <c r="A51" t="s">
        <v>9069</v>
      </c>
      <c r="B51" t="s">
        <v>9070</v>
      </c>
      <c r="C51" t="s">
        <v>1</v>
      </c>
      <c r="D51" t="s">
        <v>9059</v>
      </c>
      <c r="E51" t="s">
        <v>9060</v>
      </c>
      <c r="F51" t="s">
        <v>9061</v>
      </c>
      <c r="G51">
        <v>201</v>
      </c>
      <c r="H51">
        <v>201</v>
      </c>
      <c r="I51">
        <v>201</v>
      </c>
      <c r="J51">
        <v>201</v>
      </c>
      <c r="K51">
        <v>0</v>
      </c>
      <c r="L51" s="2">
        <v>0</v>
      </c>
      <c r="M51" s="2">
        <v>0</v>
      </c>
      <c r="N51" s="2">
        <v>0</v>
      </c>
      <c r="O51" s="2">
        <v>0</v>
      </c>
      <c r="P51" s="2">
        <v>225</v>
      </c>
      <c r="Q51" s="2">
        <v>0</v>
      </c>
      <c r="R51" s="2">
        <v>0</v>
      </c>
      <c r="S51" s="2">
        <v>0</v>
      </c>
      <c r="T51" s="2">
        <v>0</v>
      </c>
      <c r="U51" s="2">
        <v>225</v>
      </c>
      <c r="V51" t="s">
        <v>55</v>
      </c>
    </row>
    <row r="52" spans="1:22" x14ac:dyDescent="0.25">
      <c r="A52" t="s">
        <v>9069</v>
      </c>
      <c r="B52" t="s">
        <v>9071</v>
      </c>
      <c r="C52" t="s">
        <v>1</v>
      </c>
      <c r="D52" t="s">
        <v>9059</v>
      </c>
      <c r="E52" t="s">
        <v>9060</v>
      </c>
      <c r="F52" t="s">
        <v>9061</v>
      </c>
      <c r="G52">
        <v>202</v>
      </c>
      <c r="H52">
        <v>202</v>
      </c>
      <c r="I52">
        <v>202</v>
      </c>
      <c r="J52">
        <v>202</v>
      </c>
      <c r="K52">
        <v>0</v>
      </c>
      <c r="L52" s="2">
        <v>0</v>
      </c>
      <c r="M52" s="2">
        <v>0</v>
      </c>
      <c r="N52" s="2">
        <v>0</v>
      </c>
      <c r="O52" s="2">
        <v>0</v>
      </c>
      <c r="P52" s="2">
        <v>150</v>
      </c>
      <c r="Q52" s="2">
        <v>0</v>
      </c>
      <c r="R52" s="2">
        <v>0</v>
      </c>
      <c r="S52" s="2">
        <v>0</v>
      </c>
      <c r="T52" s="2">
        <v>0</v>
      </c>
      <c r="U52" s="2">
        <v>150</v>
      </c>
      <c r="V52" t="s">
        <v>55</v>
      </c>
    </row>
    <row r="53" spans="1:22" x14ac:dyDescent="0.25">
      <c r="A53" t="s">
        <v>9069</v>
      </c>
      <c r="B53" t="s">
        <v>9072</v>
      </c>
      <c r="C53" t="s">
        <v>1</v>
      </c>
      <c r="D53" t="s">
        <v>7706</v>
      </c>
      <c r="E53" t="s">
        <v>9060</v>
      </c>
      <c r="F53" t="s">
        <v>9065</v>
      </c>
      <c r="G53">
        <v>282</v>
      </c>
      <c r="H53">
        <v>282</v>
      </c>
      <c r="I53">
        <v>282</v>
      </c>
      <c r="J53">
        <v>282</v>
      </c>
      <c r="K53">
        <v>0</v>
      </c>
      <c r="L53" s="2">
        <v>0</v>
      </c>
      <c r="M53" s="2">
        <v>0</v>
      </c>
      <c r="N53" s="2">
        <v>0</v>
      </c>
      <c r="O53" s="2">
        <v>100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100</v>
      </c>
      <c r="V53" t="s">
        <v>55</v>
      </c>
    </row>
    <row r="54" spans="1:22" x14ac:dyDescent="0.25">
      <c r="A54" t="s">
        <v>8153</v>
      </c>
      <c r="B54" t="s">
        <v>9073</v>
      </c>
      <c r="C54" t="s">
        <v>1</v>
      </c>
      <c r="D54" t="s">
        <v>9059</v>
      </c>
      <c r="E54" t="s">
        <v>9060</v>
      </c>
      <c r="F54" t="s">
        <v>9061</v>
      </c>
      <c r="G54">
        <v>200</v>
      </c>
      <c r="H54">
        <v>200</v>
      </c>
      <c r="I54">
        <v>200</v>
      </c>
      <c r="J54">
        <v>200</v>
      </c>
      <c r="K54">
        <v>0</v>
      </c>
      <c r="L54" s="2">
        <v>0</v>
      </c>
      <c r="M54" s="2">
        <v>0</v>
      </c>
      <c r="N54" s="2">
        <v>0</v>
      </c>
      <c r="O54" s="2">
        <v>0</v>
      </c>
      <c r="P54" s="2">
        <v>225</v>
      </c>
      <c r="Q54" s="2">
        <v>0</v>
      </c>
      <c r="R54" s="2">
        <v>0</v>
      </c>
      <c r="S54" s="2">
        <v>0</v>
      </c>
      <c r="T54" s="2">
        <v>0</v>
      </c>
      <c r="U54" s="2">
        <v>225</v>
      </c>
      <c r="V54" t="s">
        <v>55</v>
      </c>
    </row>
    <row r="55" spans="1:22" x14ac:dyDescent="0.25">
      <c r="A55" t="s">
        <v>7981</v>
      </c>
      <c r="B55" t="s">
        <v>9074</v>
      </c>
      <c r="C55" t="s">
        <v>1</v>
      </c>
      <c r="D55" t="s">
        <v>9059</v>
      </c>
      <c r="E55" t="s">
        <v>9060</v>
      </c>
      <c r="F55" t="s">
        <v>9061</v>
      </c>
      <c r="G55">
        <v>197</v>
      </c>
      <c r="H55">
        <v>197</v>
      </c>
      <c r="I55">
        <v>197</v>
      </c>
      <c r="J55">
        <v>197</v>
      </c>
      <c r="K55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t="s">
        <v>55</v>
      </c>
    </row>
    <row r="56" spans="1:22" x14ac:dyDescent="0.25">
      <c r="A56" t="s">
        <v>7981</v>
      </c>
      <c r="B56" t="s">
        <v>9074</v>
      </c>
      <c r="C56" t="s">
        <v>1</v>
      </c>
      <c r="D56" t="s">
        <v>9059</v>
      </c>
      <c r="E56" t="s">
        <v>9060</v>
      </c>
      <c r="F56" t="s">
        <v>9061</v>
      </c>
      <c r="G56">
        <v>198</v>
      </c>
      <c r="H56">
        <v>198</v>
      </c>
      <c r="I56">
        <v>198</v>
      </c>
      <c r="J56">
        <v>198</v>
      </c>
      <c r="K56">
        <v>0</v>
      </c>
      <c r="L56" s="2">
        <v>0</v>
      </c>
      <c r="M56" s="2">
        <v>0</v>
      </c>
      <c r="N56" s="2">
        <v>0</v>
      </c>
      <c r="O56" s="2">
        <v>0</v>
      </c>
      <c r="P56" s="2">
        <v>270</v>
      </c>
      <c r="Q56" s="2">
        <v>0</v>
      </c>
      <c r="R56" s="2">
        <v>0</v>
      </c>
      <c r="S56" s="2">
        <v>0</v>
      </c>
      <c r="T56" s="2">
        <v>0</v>
      </c>
      <c r="U56" s="2">
        <v>270</v>
      </c>
      <c r="V56" t="s">
        <v>55</v>
      </c>
    </row>
    <row r="57" spans="1:22" x14ac:dyDescent="0.25">
      <c r="A57" t="s">
        <v>7981</v>
      </c>
      <c r="B57" t="s">
        <v>9075</v>
      </c>
      <c r="C57" t="s">
        <v>1</v>
      </c>
      <c r="D57" t="s">
        <v>9059</v>
      </c>
      <c r="E57" t="s">
        <v>9060</v>
      </c>
      <c r="F57" t="s">
        <v>9061</v>
      </c>
      <c r="G57">
        <v>199</v>
      </c>
      <c r="H57">
        <v>199</v>
      </c>
      <c r="I57">
        <v>199</v>
      </c>
      <c r="J57">
        <v>199</v>
      </c>
      <c r="K57">
        <v>0</v>
      </c>
      <c r="L57" s="2">
        <v>0</v>
      </c>
      <c r="M57" s="2">
        <v>0</v>
      </c>
      <c r="N57" s="2">
        <v>0</v>
      </c>
      <c r="O57" s="2">
        <v>0</v>
      </c>
      <c r="P57" s="2">
        <v>75</v>
      </c>
      <c r="Q57" s="2">
        <v>0</v>
      </c>
      <c r="R57" s="2">
        <v>0</v>
      </c>
      <c r="S57" s="2">
        <v>0</v>
      </c>
      <c r="T57" s="2">
        <v>0</v>
      </c>
      <c r="U57" s="2">
        <v>75</v>
      </c>
      <c r="V57" t="s">
        <v>55</v>
      </c>
    </row>
    <row r="58" spans="1:22" x14ac:dyDescent="0.25">
      <c r="A58" t="s">
        <v>7944</v>
      </c>
      <c r="B58" t="s">
        <v>9076</v>
      </c>
      <c r="C58" t="s">
        <v>1</v>
      </c>
      <c r="D58" t="s">
        <v>9059</v>
      </c>
      <c r="E58" t="s">
        <v>9060</v>
      </c>
      <c r="F58" t="s">
        <v>9061</v>
      </c>
      <c r="G58">
        <v>192</v>
      </c>
      <c r="H58">
        <v>192</v>
      </c>
      <c r="I58">
        <v>192</v>
      </c>
      <c r="J58">
        <v>192</v>
      </c>
      <c r="K58">
        <v>0</v>
      </c>
      <c r="L58" s="2">
        <v>0</v>
      </c>
      <c r="M58" s="2">
        <v>0</v>
      </c>
      <c r="N58" s="2">
        <v>0</v>
      </c>
      <c r="O58" s="2">
        <v>0</v>
      </c>
      <c r="P58" s="2">
        <v>75</v>
      </c>
      <c r="Q58" s="2">
        <v>0</v>
      </c>
      <c r="R58" s="2">
        <v>0</v>
      </c>
      <c r="S58" s="2">
        <v>0</v>
      </c>
      <c r="T58" s="2">
        <v>0</v>
      </c>
      <c r="U58" s="2">
        <v>75</v>
      </c>
      <c r="V58" t="s">
        <v>55</v>
      </c>
    </row>
    <row r="59" spans="1:22" x14ac:dyDescent="0.25">
      <c r="A59" t="s">
        <v>7944</v>
      </c>
      <c r="B59" t="s">
        <v>9077</v>
      </c>
      <c r="C59" t="s">
        <v>1</v>
      </c>
      <c r="D59" t="s">
        <v>9059</v>
      </c>
      <c r="E59" t="s">
        <v>9060</v>
      </c>
      <c r="F59" t="s">
        <v>9061</v>
      </c>
      <c r="G59">
        <v>193</v>
      </c>
      <c r="H59">
        <v>193</v>
      </c>
      <c r="I59">
        <v>193</v>
      </c>
      <c r="J59">
        <v>193</v>
      </c>
      <c r="K59">
        <v>0</v>
      </c>
      <c r="L59" s="2">
        <v>0</v>
      </c>
      <c r="M59" s="2">
        <v>0</v>
      </c>
      <c r="N59" s="2">
        <v>0</v>
      </c>
      <c r="O59" s="2">
        <v>0</v>
      </c>
      <c r="P59" s="2">
        <v>150</v>
      </c>
      <c r="Q59" s="2">
        <v>0</v>
      </c>
      <c r="R59" s="2">
        <v>0</v>
      </c>
      <c r="S59" s="2">
        <v>0</v>
      </c>
      <c r="T59" s="2">
        <v>0</v>
      </c>
      <c r="U59" s="2">
        <v>150</v>
      </c>
      <c r="V59" t="s">
        <v>55</v>
      </c>
    </row>
    <row r="60" spans="1:22" x14ac:dyDescent="0.25">
      <c r="A60" t="s">
        <v>7944</v>
      </c>
      <c r="B60" t="s">
        <v>9078</v>
      </c>
      <c r="C60" t="s">
        <v>1</v>
      </c>
      <c r="D60" t="s">
        <v>9059</v>
      </c>
      <c r="E60" t="s">
        <v>9060</v>
      </c>
      <c r="F60" t="s">
        <v>9061</v>
      </c>
      <c r="G60">
        <v>194</v>
      </c>
      <c r="H60">
        <v>194</v>
      </c>
      <c r="I60">
        <v>194</v>
      </c>
      <c r="J60">
        <v>194</v>
      </c>
      <c r="K60">
        <v>0</v>
      </c>
      <c r="L60" s="2">
        <v>0</v>
      </c>
      <c r="M60" s="2">
        <v>0</v>
      </c>
      <c r="N60" s="2">
        <v>0</v>
      </c>
      <c r="O60" s="2">
        <v>0</v>
      </c>
      <c r="P60" s="2">
        <v>75</v>
      </c>
      <c r="Q60" s="2">
        <v>0</v>
      </c>
      <c r="R60" s="2">
        <v>0</v>
      </c>
      <c r="S60" s="2">
        <v>0</v>
      </c>
      <c r="T60" s="2">
        <v>0</v>
      </c>
      <c r="U60" s="2">
        <v>75</v>
      </c>
      <c r="V60" t="s">
        <v>55</v>
      </c>
    </row>
    <row r="61" spans="1:22" x14ac:dyDescent="0.25">
      <c r="A61" t="s">
        <v>7944</v>
      </c>
      <c r="B61" t="s">
        <v>9014</v>
      </c>
      <c r="C61" t="s">
        <v>1</v>
      </c>
      <c r="D61" t="s">
        <v>9059</v>
      </c>
      <c r="E61" t="s">
        <v>9060</v>
      </c>
      <c r="F61" t="s">
        <v>9061</v>
      </c>
      <c r="G61">
        <v>195</v>
      </c>
      <c r="H61">
        <v>195</v>
      </c>
      <c r="I61">
        <v>195</v>
      </c>
      <c r="J61">
        <v>195</v>
      </c>
      <c r="K61">
        <v>0</v>
      </c>
      <c r="L61" s="2">
        <v>0</v>
      </c>
      <c r="M61" s="2">
        <v>0</v>
      </c>
      <c r="N61" s="2">
        <v>0</v>
      </c>
      <c r="O61" s="2">
        <v>0</v>
      </c>
      <c r="P61" s="2">
        <v>290</v>
      </c>
      <c r="Q61" s="2">
        <v>0</v>
      </c>
      <c r="R61" s="2">
        <v>0</v>
      </c>
      <c r="S61" s="2">
        <v>0</v>
      </c>
      <c r="T61" s="2">
        <v>0</v>
      </c>
      <c r="U61" s="2">
        <v>290</v>
      </c>
      <c r="V61" t="s">
        <v>55</v>
      </c>
    </row>
    <row r="62" spans="1:22" x14ac:dyDescent="0.25">
      <c r="A62" t="s">
        <v>7944</v>
      </c>
      <c r="B62" t="s">
        <v>9014</v>
      </c>
      <c r="C62" t="s">
        <v>1</v>
      </c>
      <c r="D62" t="s">
        <v>9059</v>
      </c>
      <c r="E62" t="s">
        <v>9060</v>
      </c>
      <c r="F62" t="s">
        <v>9061</v>
      </c>
      <c r="G62">
        <v>196</v>
      </c>
      <c r="H62">
        <v>196</v>
      </c>
      <c r="I62">
        <v>196</v>
      </c>
      <c r="J62">
        <v>196</v>
      </c>
      <c r="K62">
        <v>0</v>
      </c>
      <c r="L62" s="2">
        <v>0</v>
      </c>
      <c r="M62" s="2">
        <v>0</v>
      </c>
      <c r="N62" s="2">
        <v>0</v>
      </c>
      <c r="O62" s="2">
        <v>0</v>
      </c>
      <c r="P62" s="2">
        <v>9401.4500000000007</v>
      </c>
      <c r="Q62" s="2">
        <v>0</v>
      </c>
      <c r="R62" s="2">
        <v>0</v>
      </c>
      <c r="S62" s="2">
        <v>0</v>
      </c>
      <c r="T62" s="2">
        <v>0</v>
      </c>
      <c r="U62" s="2">
        <v>9401.4500000000007</v>
      </c>
      <c r="V62" t="s">
        <v>55</v>
      </c>
    </row>
    <row r="63" spans="1:22" ht="15.75" thickBot="1" x14ac:dyDescent="0.3"/>
    <row r="64" spans="1:22" ht="15.75" thickBot="1" x14ac:dyDescent="0.3">
      <c r="A64" s="133" t="s">
        <v>76</v>
      </c>
      <c r="B64" s="134"/>
      <c r="C64" s="134"/>
      <c r="D64" s="134"/>
      <c r="E64" s="134"/>
      <c r="F64" s="134"/>
      <c r="G64" s="134"/>
      <c r="H64" s="134"/>
      <c r="I64" s="134"/>
      <c r="J64" s="134"/>
      <c r="K64" s="135"/>
      <c r="L64" s="4">
        <f>+SUBTOTAL(9,Tabla3[V EXENTA])</f>
        <v>0</v>
      </c>
      <c r="M64" s="4">
        <f>+SUBTOTAL(9,Tabla3[VENTAS NO])</f>
        <v>0</v>
      </c>
      <c r="N64" s="4">
        <f>+SUBTOTAL(9,Tabla3[V NO SUJETAS])</f>
        <v>0</v>
      </c>
      <c r="O64" s="4">
        <f>+SUBTOTAL(9,Tabla3[V GRAVADAS])</f>
        <v>33453.259999999995</v>
      </c>
      <c r="P64" s="4">
        <f>+SUBTOTAL(9,Tabla3[EX IN CA])</f>
        <v>30651.94</v>
      </c>
      <c r="Q64" s="4">
        <f>+SUBTOTAL(9,Tabla3[EX OUT CA])</f>
        <v>0</v>
      </c>
      <c r="R64" s="4">
        <f>+SUBTOTAL(9,Tabla3[EX SERVICE])</f>
        <v>0</v>
      </c>
      <c r="S64" s="4">
        <f>+SUBTOTAL(9,Tabla3[V ZONA FRAN])</f>
        <v>0</v>
      </c>
      <c r="T64" s="4">
        <f>+SUBTOTAL(9,Tabla3[V CTA A 3ERO])</f>
        <v>0</v>
      </c>
      <c r="U64" s="4">
        <f>+SUBTOTAL(9,Tabla3[TOTAL VENTA])</f>
        <v>64105.2</v>
      </c>
    </row>
    <row r="65" spans="15:15" x14ac:dyDescent="0.25">
      <c r="O65" s="2">
        <f>O64/1.13</f>
        <v>29604.654867256635</v>
      </c>
    </row>
    <row r="66" spans="15:15" x14ac:dyDescent="0.25">
      <c r="O66" s="2">
        <f>O65*0.13</f>
        <v>3848.6051327433629</v>
      </c>
    </row>
  </sheetData>
  <mergeCells count="1">
    <mergeCell ref="A64:K64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8" t="s">
        <v>8493</v>
      </c>
      <c r="B1" s="59" t="s">
        <v>8494</v>
      </c>
      <c r="C1" s="59" t="s">
        <v>8495</v>
      </c>
      <c r="D1" s="60" t="s">
        <v>8496</v>
      </c>
      <c r="E1" s="62" t="s">
        <v>8497</v>
      </c>
      <c r="F1" s="63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4" t="s">
        <v>8499</v>
      </c>
      <c r="B1" s="59" t="s">
        <v>8500</v>
      </c>
      <c r="C1" s="59" t="s">
        <v>8501</v>
      </c>
      <c r="D1" s="59" t="s">
        <v>8502</v>
      </c>
      <c r="E1" s="59" t="s">
        <v>8503</v>
      </c>
      <c r="F1" s="65" t="s">
        <v>8504</v>
      </c>
      <c r="G1" s="59" t="s">
        <v>8494</v>
      </c>
      <c r="H1" s="60" t="s">
        <v>8496</v>
      </c>
      <c r="I1" s="60" t="s">
        <v>14</v>
      </c>
      <c r="J1" s="61" t="s">
        <v>7737</v>
      </c>
      <c r="K1" s="61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7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4" t="s">
        <v>8482</v>
      </c>
      <c r="B1" s="54" t="s">
        <v>17</v>
      </c>
      <c r="C1" s="55" t="s">
        <v>8485</v>
      </c>
      <c r="D1" s="55" t="s">
        <v>8492</v>
      </c>
      <c r="E1" s="55" t="s">
        <v>2</v>
      </c>
      <c r="F1" s="55" t="s">
        <v>3</v>
      </c>
      <c r="G1" s="55" t="s">
        <v>4</v>
      </c>
      <c r="H1" s="55" t="s">
        <v>69</v>
      </c>
      <c r="I1" s="55" t="s">
        <v>68</v>
      </c>
      <c r="J1" s="55" t="s">
        <v>67</v>
      </c>
      <c r="K1" s="55" t="s">
        <v>66</v>
      </c>
      <c r="L1" s="55" t="s">
        <v>77</v>
      </c>
      <c r="M1" s="55" t="s">
        <v>78</v>
      </c>
      <c r="N1" s="57" t="s">
        <v>65</v>
      </c>
      <c r="O1" s="57" t="s">
        <v>64</v>
      </c>
      <c r="P1" s="57" t="s">
        <v>63</v>
      </c>
      <c r="Q1" s="57" t="s">
        <v>62</v>
      </c>
      <c r="R1" s="57" t="s">
        <v>61</v>
      </c>
      <c r="S1" s="57" t="s">
        <v>60</v>
      </c>
      <c r="T1" s="57" t="s">
        <v>59</v>
      </c>
      <c r="U1" s="57" t="s">
        <v>58</v>
      </c>
      <c r="V1" s="57" t="s">
        <v>57</v>
      </c>
      <c r="W1" s="57" t="s">
        <v>56</v>
      </c>
      <c r="X1" s="57" t="s">
        <v>19</v>
      </c>
      <c r="Y1" s="56" t="s">
        <v>18</v>
      </c>
      <c r="Z1" s="56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8928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8928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A20" sqref="A20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9" t="s">
        <v>567</v>
      </c>
    </row>
    <row r="6" spans="2:6" x14ac:dyDescent="0.25">
      <c r="B6" s="23" t="s">
        <v>2</v>
      </c>
      <c r="D6" s="50"/>
      <c r="F6" s="13"/>
    </row>
    <row r="7" spans="2:6" x14ac:dyDescent="0.25">
      <c r="B7" s="23" t="s">
        <v>4</v>
      </c>
      <c r="D7" s="51" t="s">
        <v>8264</v>
      </c>
    </row>
    <row r="8" spans="2:6" x14ac:dyDescent="0.25">
      <c r="B8" s="23" t="s">
        <v>68</v>
      </c>
      <c r="D8" s="51" t="s">
        <v>9017</v>
      </c>
    </row>
    <row r="9" spans="2:6" x14ac:dyDescent="0.25">
      <c r="B9" s="23" t="s">
        <v>5</v>
      </c>
      <c r="D9" s="51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3"/>
  <sheetViews>
    <sheetView showGridLines="0" workbookViewId="0">
      <selection activeCell="A3" sqref="A3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1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9" t="s">
        <v>7714</v>
      </c>
      <c r="E1" s="17" t="s">
        <v>7715</v>
      </c>
      <c r="F1" s="17" t="s">
        <v>7716</v>
      </c>
      <c r="G1" s="17" t="s">
        <v>7717</v>
      </c>
      <c r="H1" s="80" t="s">
        <v>7718</v>
      </c>
      <c r="I1" s="17" t="s">
        <v>7736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4"/>
      <c r="G2" s="34"/>
      <c r="H2" s="76"/>
      <c r="I2" s="2"/>
      <c r="J2" s="82"/>
    </row>
    <row r="3" spans="1:10" s="18" customFormat="1" x14ac:dyDescent="0.25">
      <c r="A3" t="s">
        <v>7719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6">
        <f>SUBTOTAL(109,Tabla6[Monto sujeto])</f>
        <v>0</v>
      </c>
      <c r="I3" s="36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81"/>
      <c r="I4" s="81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81"/>
      <c r="I5" s="81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1"/>
      <c r="I6" s="81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1"/>
      <c r="I7" s="81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1"/>
      <c r="I8" s="81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1"/>
      <c r="I9" s="81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1"/>
      <c r="I10" s="81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1"/>
      <c r="I11" s="81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1"/>
      <c r="I12" s="81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1"/>
      <c r="I13" s="81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1"/>
      <c r="I14" s="81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1"/>
      <c r="I15" s="81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1"/>
      <c r="I16" s="81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1"/>
      <c r="I17" s="81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1"/>
      <c r="I18" s="81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1"/>
      <c r="I19" s="81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1"/>
      <c r="I20" s="81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1"/>
      <c r="I21" s="81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1"/>
      <c r="I22" s="81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1"/>
      <c r="I23" s="81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1"/>
      <c r="I24" s="81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1"/>
      <c r="I25" s="81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1"/>
      <c r="I26" s="81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1"/>
      <c r="I27" s="81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1"/>
      <c r="I28" s="81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1"/>
      <c r="I29" s="81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1"/>
      <c r="I30" s="81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1"/>
      <c r="I31" s="81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1"/>
      <c r="I32" s="81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1"/>
      <c r="I33" s="81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1"/>
      <c r="I34" s="81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1"/>
      <c r="I35" s="81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1"/>
      <c r="I36" s="81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1"/>
      <c r="I37" s="81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1"/>
      <c r="I38" s="81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1"/>
      <c r="I39" s="81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1"/>
      <c r="I40" s="81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1"/>
      <c r="I41" s="81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1"/>
      <c r="I42" s="81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1"/>
      <c r="I43" s="81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1"/>
      <c r="I44" s="81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1"/>
      <c r="I45" s="81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1"/>
      <c r="I46" s="81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1"/>
      <c r="I47" s="81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1"/>
      <c r="I48" s="81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1"/>
      <c r="I49" s="81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1"/>
      <c r="I50" s="81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1"/>
      <c r="I51" s="81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1"/>
      <c r="I52" s="81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1"/>
      <c r="I53" s="81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1"/>
      <c r="I54" s="81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1"/>
      <c r="I55" s="81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1"/>
      <c r="I56" s="81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1"/>
      <c r="I57" s="81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1"/>
      <c r="I58" s="81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1"/>
      <c r="I59" s="81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1"/>
      <c r="I60" s="81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1"/>
      <c r="I61" s="81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1"/>
      <c r="I62" s="81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1"/>
      <c r="I63" s="81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1"/>
      <c r="I64" s="81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1"/>
      <c r="I65" s="81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1"/>
      <c r="I66" s="81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1"/>
      <c r="I67" s="81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1"/>
      <c r="I68" s="81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1"/>
      <c r="I69" s="81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1"/>
      <c r="I70" s="81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1"/>
      <c r="I71" s="81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1"/>
      <c r="I72" s="81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1"/>
      <c r="I73" s="81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1"/>
      <c r="I74" s="81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1"/>
      <c r="I75" s="81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1"/>
      <c r="I76" s="81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1"/>
      <c r="I77" s="81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1"/>
      <c r="I78" s="81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1"/>
      <c r="I79" s="81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1"/>
      <c r="I80" s="81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1"/>
      <c r="I81" s="81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1"/>
      <c r="I82" s="81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1"/>
      <c r="I83" s="81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1"/>
      <c r="I84" s="81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1"/>
      <c r="I85" s="81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1"/>
      <c r="I86" s="81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1"/>
      <c r="I87" s="81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1"/>
      <c r="I88" s="81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1"/>
      <c r="I89" s="81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1"/>
      <c r="I90" s="81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1"/>
      <c r="I91" s="81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1"/>
      <c r="I92" s="81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1"/>
      <c r="I93" s="81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1"/>
      <c r="I94" s="81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1"/>
      <c r="I95" s="81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1"/>
      <c r="I96" s="81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1"/>
      <c r="I97" s="81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1"/>
      <c r="I98" s="81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1"/>
      <c r="I99" s="81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1"/>
      <c r="I100" s="81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1"/>
      <c r="I101" s="81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1"/>
      <c r="I102" s="81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1"/>
      <c r="I103" s="81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1"/>
      <c r="I104" s="81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1"/>
      <c r="I105" s="81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1"/>
      <c r="I106" s="81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1"/>
      <c r="I107" s="81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1"/>
      <c r="I108" s="81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1"/>
      <c r="I109" s="81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1"/>
      <c r="I110" s="81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1"/>
      <c r="I111" s="81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1"/>
      <c r="I112" s="81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1"/>
      <c r="I113" s="81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1"/>
      <c r="I114" s="81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1"/>
      <c r="I115" s="81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1"/>
      <c r="I116" s="81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1"/>
      <c r="I117" s="81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1"/>
      <c r="I118" s="81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1"/>
      <c r="I119" s="81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1"/>
      <c r="I120" s="81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1"/>
      <c r="I121" s="81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1"/>
      <c r="I122" s="81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1"/>
      <c r="I123" s="81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1"/>
      <c r="I124" s="81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1"/>
      <c r="I125" s="81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1"/>
      <c r="I126" s="81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1"/>
      <c r="I127" s="81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1"/>
      <c r="I128" s="81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1"/>
      <c r="I129" s="81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1"/>
      <c r="I130" s="81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1"/>
      <c r="I131" s="81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1"/>
      <c r="I132" s="81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1"/>
      <c r="I133" s="81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1"/>
      <c r="I134" s="81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1"/>
      <c r="I135" s="81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1"/>
      <c r="I136" s="81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1"/>
      <c r="I137" s="81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1"/>
      <c r="I138" s="81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1"/>
      <c r="I139" s="81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1"/>
      <c r="I140" s="81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1"/>
      <c r="I141" s="81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1"/>
      <c r="I142" s="81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1"/>
      <c r="I143" s="81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1"/>
      <c r="I144" s="81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1"/>
      <c r="I145" s="81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1"/>
      <c r="I146" s="81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1"/>
      <c r="I147" s="81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1"/>
      <c r="I148" s="81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1"/>
      <c r="I149" s="81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1"/>
      <c r="I150" s="81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1"/>
      <c r="I151" s="81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1"/>
      <c r="I152" s="81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1"/>
      <c r="I153" s="81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1"/>
      <c r="I154" s="81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1"/>
      <c r="I155" s="81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1"/>
      <c r="I156" s="81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1"/>
      <c r="I157" s="81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1"/>
      <c r="I158" s="81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1"/>
      <c r="I159" s="81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1"/>
      <c r="I160" s="81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1"/>
      <c r="I161" s="81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1"/>
      <c r="I162" s="81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1"/>
      <c r="I163" s="81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1"/>
      <c r="I164" s="81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1"/>
      <c r="I165" s="81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1"/>
      <c r="I166" s="81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1"/>
      <c r="I167" s="81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1"/>
      <c r="I168" s="81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1"/>
      <c r="I169" s="81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1"/>
      <c r="I170" s="81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1"/>
      <c r="I171" s="81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1"/>
      <c r="I172" s="81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1"/>
      <c r="I173" s="81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1"/>
      <c r="I174" s="81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1"/>
      <c r="I175" s="81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1"/>
      <c r="I176" s="81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1"/>
      <c r="I177" s="81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1"/>
      <c r="I178" s="81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1"/>
      <c r="I179" s="81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1"/>
      <c r="I180" s="81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1"/>
      <c r="I181" s="81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1"/>
      <c r="I182" s="81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1"/>
      <c r="I183" s="81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1"/>
      <c r="I184" s="81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1"/>
      <c r="I185" s="81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1"/>
      <c r="I186" s="81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1"/>
      <c r="I187" s="81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1"/>
      <c r="I188" s="81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1"/>
      <c r="I189" s="81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1"/>
      <c r="I190" s="81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1"/>
      <c r="I191" s="81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1"/>
      <c r="I192" s="81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1"/>
      <c r="I193" s="81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1"/>
      <c r="I194" s="81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1"/>
      <c r="I195" s="81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1"/>
      <c r="I196" s="81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1"/>
      <c r="I197" s="81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1"/>
      <c r="I198" s="81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1"/>
      <c r="I199" s="81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1"/>
      <c r="I200" s="81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1"/>
      <c r="I201" s="81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1"/>
      <c r="I202" s="81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1"/>
      <c r="I203" s="81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1"/>
      <c r="I204" s="81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1"/>
      <c r="I205" s="81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1"/>
      <c r="I206" s="81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1"/>
      <c r="I207" s="81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1"/>
      <c r="I208" s="81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1"/>
      <c r="I209" s="81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1"/>
      <c r="I210" s="81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1"/>
      <c r="I211" s="81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1"/>
      <c r="I212" s="81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1"/>
      <c r="I213" s="81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1"/>
      <c r="I214" s="81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1"/>
      <c r="I215" s="81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1"/>
      <c r="I216" s="81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1"/>
      <c r="I217" s="81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1"/>
      <c r="I218" s="81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1"/>
      <c r="I219" s="81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1"/>
      <c r="I220" s="81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1"/>
      <c r="I221" s="81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1"/>
      <c r="I222" s="81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1"/>
      <c r="I223" s="81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1"/>
      <c r="I224" s="81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1"/>
      <c r="I225" s="81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1"/>
      <c r="I226" s="81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1"/>
      <c r="I227" s="81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1"/>
      <c r="I228" s="81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1"/>
      <c r="I229" s="81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1"/>
      <c r="I230" s="81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1"/>
      <c r="I231" s="81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1"/>
      <c r="I232" s="81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1"/>
      <c r="I233" s="81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1"/>
      <c r="I234" s="81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1"/>
      <c r="I235" s="81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1"/>
      <c r="I236" s="81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1"/>
      <c r="I237" s="81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1"/>
      <c r="I238" s="81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1"/>
      <c r="I239" s="81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1"/>
      <c r="I240" s="81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1"/>
      <c r="I241" s="81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1"/>
      <c r="I242" s="81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1"/>
      <c r="I243" s="81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1"/>
      <c r="I244" s="81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1"/>
      <c r="I245" s="81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1"/>
      <c r="I246" s="81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1"/>
      <c r="I247" s="81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1"/>
      <c r="I248" s="81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1"/>
      <c r="I249" s="81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1"/>
      <c r="I250" s="81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1"/>
      <c r="I251" s="81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1"/>
      <c r="I252" s="81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1"/>
      <c r="I253" s="81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1"/>
      <c r="I254" s="81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1"/>
      <c r="I255" s="81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1"/>
      <c r="I256" s="81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1"/>
      <c r="I257" s="81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1"/>
      <c r="I258" s="81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1"/>
      <c r="I259" s="81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1"/>
      <c r="I260" s="81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1"/>
      <c r="I261" s="81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1"/>
      <c r="I262" s="81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1"/>
      <c r="I263" s="81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1"/>
      <c r="I264" s="81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1"/>
      <c r="I265" s="81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1"/>
      <c r="I266" s="81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1"/>
      <c r="I267" s="81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1"/>
      <c r="I268" s="81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1"/>
      <c r="I269" s="81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1"/>
      <c r="I270" s="81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1"/>
      <c r="I271" s="81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1"/>
      <c r="I272" s="81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1"/>
      <c r="I273" s="81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8771</v>
      </c>
      <c r="E1" s="17" t="s">
        <v>8772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6"/>
      <c r="O4" s="2"/>
      <c r="P4" s="76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479"/>
  <sheetViews>
    <sheetView topLeftCell="A4418" workbookViewId="0">
      <selection activeCell="B4440" sqref="B4440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8804</v>
      </c>
      <c r="B427" t="s">
        <v>8805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8806</v>
      </c>
      <c r="B429" t="s">
        <v>8807</v>
      </c>
    </row>
    <row r="430" spans="1:2" x14ac:dyDescent="0.25">
      <c r="A430" s="1" t="s">
        <v>8626</v>
      </c>
      <c r="B430" t="s">
        <v>8808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8854</v>
      </c>
      <c r="B536" t="s">
        <v>8855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23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3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25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8809</v>
      </c>
      <c r="B4332" t="s">
        <v>8810</v>
      </c>
    </row>
    <row r="4333" spans="1:2" x14ac:dyDescent="0.25">
      <c r="A4333" s="14" t="s">
        <v>8811</v>
      </c>
      <c r="B4333" t="s">
        <v>8812</v>
      </c>
    </row>
    <row r="4334" spans="1:2" x14ac:dyDescent="0.25">
      <c r="A4334" s="14" t="s">
        <v>8813</v>
      </c>
      <c r="B4334" t="s">
        <v>8814</v>
      </c>
    </row>
    <row r="4335" spans="1:2" x14ac:dyDescent="0.25">
      <c r="A4335" s="14" t="s">
        <v>8815</v>
      </c>
      <c r="B4335" t="s">
        <v>8816</v>
      </c>
    </row>
    <row r="4336" spans="1:2" x14ac:dyDescent="0.25">
      <c r="A4336" s="14" t="s">
        <v>8817</v>
      </c>
      <c r="B4336" t="s">
        <v>8818</v>
      </c>
    </row>
    <row r="4337" spans="1:2" x14ac:dyDescent="0.25">
      <c r="A4337" s="14" t="s">
        <v>8819</v>
      </c>
      <c r="B4337" t="s">
        <v>8820</v>
      </c>
    </row>
    <row r="4338" spans="1:2" x14ac:dyDescent="0.25">
      <c r="A4338" s="14" t="s">
        <v>8821</v>
      </c>
      <c r="B4338" t="s">
        <v>8822</v>
      </c>
    </row>
    <row r="4339" spans="1:2" x14ac:dyDescent="0.25">
      <c r="A4339" s="14" t="s">
        <v>8823</v>
      </c>
      <c r="B4339" t="s">
        <v>8824</v>
      </c>
    </row>
    <row r="4340" spans="1:2" x14ac:dyDescent="0.25">
      <c r="A4340" s="14" t="s">
        <v>8825</v>
      </c>
      <c r="B4340" t="s">
        <v>8826</v>
      </c>
    </row>
    <row r="4341" spans="1:2" x14ac:dyDescent="0.25">
      <c r="A4341" s="1" t="s">
        <v>8827</v>
      </c>
      <c r="B4341" t="s">
        <v>8828</v>
      </c>
    </row>
    <row r="4342" spans="1:2" x14ac:dyDescent="0.25">
      <c r="A4342" s="1" t="s">
        <v>8829</v>
      </c>
      <c r="B4342" t="s">
        <v>8830</v>
      </c>
    </row>
    <row r="4343" spans="1:2" x14ac:dyDescent="0.25">
      <c r="A4343" s="1" t="s">
        <v>8831</v>
      </c>
      <c r="B4343" t="s">
        <v>8832</v>
      </c>
    </row>
    <row r="4344" spans="1:2" x14ac:dyDescent="0.25">
      <c r="A4344" s="22" t="s">
        <v>8857</v>
      </c>
      <c r="B4344" t="s">
        <v>8858</v>
      </c>
    </row>
    <row r="4345" spans="1:2" x14ac:dyDescent="0.25">
      <c r="A4345" s="1" t="s">
        <v>8859</v>
      </c>
      <c r="B4345" t="s">
        <v>8860</v>
      </c>
    </row>
    <row r="4346" spans="1:2" x14ac:dyDescent="0.25">
      <c r="A4346" s="1" t="s">
        <v>8861</v>
      </c>
      <c r="B4346" t="s">
        <v>8862</v>
      </c>
    </row>
    <row r="4347" spans="1:2" x14ac:dyDescent="0.25">
      <c r="A4347" s="1" t="s">
        <v>8863</v>
      </c>
      <c r="B4347" t="s">
        <v>8864</v>
      </c>
    </row>
    <row r="4348" spans="1:2" x14ac:dyDescent="0.25">
      <c r="A4348" s="1" t="s">
        <v>8865</v>
      </c>
      <c r="B4348" t="s">
        <v>8866</v>
      </c>
    </row>
    <row r="4349" spans="1:2" x14ac:dyDescent="0.25">
      <c r="A4349" s="1" t="s">
        <v>8869</v>
      </c>
      <c r="B4349" t="s">
        <v>8870</v>
      </c>
    </row>
    <row r="4350" spans="1:2" x14ac:dyDescent="0.25">
      <c r="A4350" s="1" t="s">
        <v>8871</v>
      </c>
      <c r="B4350" t="s">
        <v>8872</v>
      </c>
    </row>
    <row r="4351" spans="1:2" x14ac:dyDescent="0.25">
      <c r="A4351" s="1" t="s">
        <v>8874</v>
      </c>
      <c r="B4351" t="s">
        <v>8875</v>
      </c>
    </row>
    <row r="4352" spans="1:2" x14ac:dyDescent="0.25">
      <c r="A4352" s="1" t="s">
        <v>8877</v>
      </c>
      <c r="B4352" t="s">
        <v>8878</v>
      </c>
    </row>
    <row r="4353" spans="1:2" x14ac:dyDescent="0.25">
      <c r="A4353" s="1" t="s">
        <v>8879</v>
      </c>
      <c r="B4353" t="s">
        <v>8880</v>
      </c>
    </row>
    <row r="4354" spans="1:2" x14ac:dyDescent="0.25">
      <c r="A4354" s="1" t="s">
        <v>8881</v>
      </c>
      <c r="B4354" t="s">
        <v>8882</v>
      </c>
    </row>
    <row r="4355" spans="1:2" x14ac:dyDescent="0.25">
      <c r="A4355" s="1" t="s">
        <v>8890</v>
      </c>
      <c r="B4355" t="s">
        <v>8891</v>
      </c>
    </row>
    <row r="4356" spans="1:2" x14ac:dyDescent="0.25">
      <c r="A4356" s="1" t="s">
        <v>8892</v>
      </c>
      <c r="B4356" t="s">
        <v>8893</v>
      </c>
    </row>
    <row r="4357" spans="1:2" x14ac:dyDescent="0.25">
      <c r="A4357" s="1" t="s">
        <v>8894</v>
      </c>
      <c r="B4357" t="s">
        <v>8895</v>
      </c>
    </row>
    <row r="4358" spans="1:2" x14ac:dyDescent="0.25">
      <c r="A4358" s="1" t="s">
        <v>8896</v>
      </c>
      <c r="B4358" t="s">
        <v>8897</v>
      </c>
    </row>
    <row r="4359" spans="1:2" x14ac:dyDescent="0.25">
      <c r="A4359" s="1" t="s">
        <v>8898</v>
      </c>
      <c r="B4359" t="s">
        <v>8899</v>
      </c>
    </row>
    <row r="4360" spans="1:2" x14ac:dyDescent="0.25">
      <c r="A4360" s="1" t="s">
        <v>8900</v>
      </c>
      <c r="B4360" t="s">
        <v>8901</v>
      </c>
    </row>
    <row r="4361" spans="1:2" x14ac:dyDescent="0.25">
      <c r="A4361" s="1" t="s">
        <v>8902</v>
      </c>
      <c r="B4361" t="s">
        <v>8903</v>
      </c>
    </row>
    <row r="4362" spans="1:2" x14ac:dyDescent="0.25">
      <c r="A4362" s="1" t="s">
        <v>8904</v>
      </c>
      <c r="B4362" t="s">
        <v>8905</v>
      </c>
    </row>
    <row r="4363" spans="1:2" x14ac:dyDescent="0.25">
      <c r="A4363" s="1" t="s">
        <v>8906</v>
      </c>
      <c r="B4363" t="s">
        <v>8907</v>
      </c>
    </row>
    <row r="4364" spans="1:2" x14ac:dyDescent="0.25">
      <c r="A4364" s="1" t="s">
        <v>8908</v>
      </c>
      <c r="B4364" t="s">
        <v>8909</v>
      </c>
    </row>
    <row r="4365" spans="1:2" x14ac:dyDescent="0.25">
      <c r="A4365" s="1" t="s">
        <v>8910</v>
      </c>
      <c r="B4365" t="s">
        <v>8911</v>
      </c>
    </row>
    <row r="4366" spans="1:2" x14ac:dyDescent="0.25">
      <c r="A4366" s="1" t="s">
        <v>8912</v>
      </c>
      <c r="B4366" t="s">
        <v>8913</v>
      </c>
    </row>
    <row r="4367" spans="1:2" x14ac:dyDescent="0.25">
      <c r="A4367" s="124" t="s">
        <v>8914</v>
      </c>
      <c r="B4367" t="s">
        <v>8915</v>
      </c>
    </row>
    <row r="4368" spans="1:2" x14ac:dyDescent="0.25">
      <c r="A4368" s="1" t="s">
        <v>8930</v>
      </c>
      <c r="B4368" t="s">
        <v>8931</v>
      </c>
    </row>
    <row r="4369" spans="1:2" x14ac:dyDescent="0.25">
      <c r="A4369" s="1" t="s">
        <v>8932</v>
      </c>
      <c r="B4369" t="s">
        <v>8933</v>
      </c>
    </row>
    <row r="4370" spans="1:2" x14ac:dyDescent="0.25">
      <c r="A4370" s="1" t="s">
        <v>8934</v>
      </c>
      <c r="B4370" t="s">
        <v>1301</v>
      </c>
    </row>
    <row r="4371" spans="1:2" x14ac:dyDescent="0.25">
      <c r="A4371" s="1" t="s">
        <v>8935</v>
      </c>
      <c r="B4371" t="s">
        <v>8936</v>
      </c>
    </row>
    <row r="4372" spans="1:2" x14ac:dyDescent="0.25">
      <c r="A4372" s="1" t="s">
        <v>8937</v>
      </c>
      <c r="B4372" t="s">
        <v>8938</v>
      </c>
    </row>
    <row r="4373" spans="1:2" x14ac:dyDescent="0.25">
      <c r="A4373" s="1" t="s">
        <v>8940</v>
      </c>
      <c r="B4373" t="s">
        <v>8941</v>
      </c>
    </row>
    <row r="4374" spans="1:2" x14ac:dyDescent="0.25">
      <c r="A4374" s="1" t="s">
        <v>8942</v>
      </c>
      <c r="B4374" t="s">
        <v>7936</v>
      </c>
    </row>
    <row r="4375" spans="1:2" x14ac:dyDescent="0.25">
      <c r="A4375" s="1" t="s">
        <v>8945</v>
      </c>
      <c r="B4375" t="s">
        <v>7936</v>
      </c>
    </row>
    <row r="4376" spans="1:2" x14ac:dyDescent="0.25">
      <c r="A4376" s="1" t="s">
        <v>8946</v>
      </c>
      <c r="B4376" t="s">
        <v>8947</v>
      </c>
    </row>
    <row r="4377" spans="1:2" x14ac:dyDescent="0.25">
      <c r="A4377" s="1" t="s">
        <v>8950</v>
      </c>
      <c r="B4377" t="s">
        <v>8951</v>
      </c>
    </row>
    <row r="4378" spans="1:2" x14ac:dyDescent="0.25">
      <c r="A4378" s="22" t="s">
        <v>8955</v>
      </c>
      <c r="B4378" t="s">
        <v>8956</v>
      </c>
    </row>
    <row r="4379" spans="1:2" x14ac:dyDescent="0.25">
      <c r="A4379" s="1" t="s">
        <v>8957</v>
      </c>
      <c r="B4379" t="s">
        <v>8958</v>
      </c>
    </row>
    <row r="4380" spans="1:2" x14ac:dyDescent="0.25">
      <c r="A4380" s="1" t="s">
        <v>8959</v>
      </c>
      <c r="B4380" t="s">
        <v>8960</v>
      </c>
    </row>
    <row r="4381" spans="1:2" x14ac:dyDescent="0.25">
      <c r="A4381" s="1" t="s">
        <v>8961</v>
      </c>
      <c r="B4381" t="s">
        <v>8962</v>
      </c>
    </row>
    <row r="4382" spans="1:2" x14ac:dyDescent="0.25">
      <c r="A4382" s="1" t="s">
        <v>8963</v>
      </c>
      <c r="B4382" t="s">
        <v>8964</v>
      </c>
    </row>
    <row r="4383" spans="1:2" x14ac:dyDescent="0.25">
      <c r="A4383" s="1" t="s">
        <v>8161</v>
      </c>
      <c r="B4383" t="s">
        <v>8965</v>
      </c>
    </row>
    <row r="4384" spans="1:2" x14ac:dyDescent="0.25">
      <c r="A4384" s="1" t="s">
        <v>8966</v>
      </c>
      <c r="B4384" t="s">
        <v>8967</v>
      </c>
    </row>
    <row r="4385" spans="1:2" x14ac:dyDescent="0.25">
      <c r="A4385" s="1" t="s">
        <v>8968</v>
      </c>
      <c r="B4385" t="s">
        <v>8969</v>
      </c>
    </row>
    <row r="4386" spans="1:2" x14ac:dyDescent="0.25">
      <c r="A4386" s="1" t="s">
        <v>8970</v>
      </c>
      <c r="B4386" t="s">
        <v>8971</v>
      </c>
    </row>
    <row r="4387" spans="1:2" x14ac:dyDescent="0.25">
      <c r="A4387" s="1" t="s">
        <v>8972</v>
      </c>
      <c r="B4387" t="s">
        <v>8973</v>
      </c>
    </row>
    <row r="4388" spans="1:2" x14ac:dyDescent="0.25">
      <c r="A4388" s="22" t="s">
        <v>8975</v>
      </c>
      <c r="B4388" t="s">
        <v>8976</v>
      </c>
    </row>
    <row r="4389" spans="1:2" x14ac:dyDescent="0.25">
      <c r="A4389" s="22" t="s">
        <v>8977</v>
      </c>
      <c r="B4389" t="s">
        <v>8978</v>
      </c>
    </row>
    <row r="4390" spans="1:2" x14ac:dyDescent="0.25">
      <c r="A4390" s="1" t="s">
        <v>8979</v>
      </c>
      <c r="B4390" t="s">
        <v>8980</v>
      </c>
    </row>
    <row r="4391" spans="1:2" x14ac:dyDescent="0.25">
      <c r="A4391" s="1" t="s">
        <v>8974</v>
      </c>
      <c r="B4391" t="s">
        <v>8981</v>
      </c>
    </row>
    <row r="4392" spans="1:2" x14ac:dyDescent="0.25">
      <c r="A4392" s="1" t="s">
        <v>8982</v>
      </c>
      <c r="B4392" t="s">
        <v>8983</v>
      </c>
    </row>
    <row r="4393" spans="1:2" x14ac:dyDescent="0.25">
      <c r="A4393" s="1" t="s">
        <v>8984</v>
      </c>
      <c r="B4393" t="s">
        <v>8985</v>
      </c>
    </row>
    <row r="4394" spans="1:2" x14ac:dyDescent="0.25">
      <c r="A4394" s="1" t="s">
        <v>8986</v>
      </c>
      <c r="B4394" t="s">
        <v>8987</v>
      </c>
    </row>
    <row r="4395" spans="1:2" x14ac:dyDescent="0.25">
      <c r="A4395" s="1" t="s">
        <v>8988</v>
      </c>
      <c r="B4395" t="s">
        <v>8989</v>
      </c>
    </row>
    <row r="4396" spans="1:2" x14ac:dyDescent="0.25">
      <c r="A4396" s="1" t="s">
        <v>8990</v>
      </c>
      <c r="B4396" t="s">
        <v>8991</v>
      </c>
    </row>
    <row r="4397" spans="1:2" x14ac:dyDescent="0.25">
      <c r="A4397" s="1" t="s">
        <v>8992</v>
      </c>
      <c r="B4397" t="s">
        <v>197</v>
      </c>
    </row>
    <row r="4398" spans="1:2" x14ac:dyDescent="0.25">
      <c r="A4398" s="1" t="s">
        <v>8993</v>
      </c>
      <c r="B4398" t="s">
        <v>8994</v>
      </c>
    </row>
    <row r="4399" spans="1:2" x14ac:dyDescent="0.25">
      <c r="A4399" s="1" t="s">
        <v>8995</v>
      </c>
      <c r="B4399" t="s">
        <v>8996</v>
      </c>
    </row>
    <row r="4400" spans="1:2" x14ac:dyDescent="0.25">
      <c r="A4400" s="1" t="s">
        <v>8997</v>
      </c>
      <c r="B4400" t="s">
        <v>8998</v>
      </c>
    </row>
    <row r="4401" spans="1:2" x14ac:dyDescent="0.25">
      <c r="A4401" s="1" t="s">
        <v>8999</v>
      </c>
      <c r="B4401" t="s">
        <v>9000</v>
      </c>
    </row>
    <row r="4402" spans="1:2" x14ac:dyDescent="0.25">
      <c r="A4402" s="1" t="s">
        <v>9001</v>
      </c>
      <c r="B4402" t="s">
        <v>9002</v>
      </c>
    </row>
    <row r="4403" spans="1:2" x14ac:dyDescent="0.25">
      <c r="A4403" s="1" t="s">
        <v>9003</v>
      </c>
      <c r="B4403" t="s">
        <v>9004</v>
      </c>
    </row>
    <row r="4404" spans="1:2" x14ac:dyDescent="0.25">
      <c r="A4404" s="1" t="s">
        <v>9005</v>
      </c>
      <c r="B4404" t="s">
        <v>9006</v>
      </c>
    </row>
    <row r="4405" spans="1:2" x14ac:dyDescent="0.25">
      <c r="A4405" s="1" t="s">
        <v>9007</v>
      </c>
      <c r="B4405" t="s">
        <v>6526</v>
      </c>
    </row>
    <row r="4406" spans="1:2" x14ac:dyDescent="0.25">
      <c r="A4406" s="1" t="s">
        <v>9008</v>
      </c>
      <c r="B4406" t="s">
        <v>9009</v>
      </c>
    </row>
    <row r="4407" spans="1:2" x14ac:dyDescent="0.25">
      <c r="A4407" s="1" t="s">
        <v>9010</v>
      </c>
      <c r="B4407" t="s">
        <v>9011</v>
      </c>
    </row>
    <row r="4408" spans="1:2" x14ac:dyDescent="0.25">
      <c r="A4408" s="1" t="s">
        <v>9012</v>
      </c>
      <c r="B4408" t="s">
        <v>1447</v>
      </c>
    </row>
    <row r="4409" spans="1:2" x14ac:dyDescent="0.25">
      <c r="A4409" s="1" t="s">
        <v>9015</v>
      </c>
      <c r="B4409" t="s">
        <v>9016</v>
      </c>
    </row>
    <row r="4410" spans="1:2" x14ac:dyDescent="0.25">
      <c r="A4410" s="1" t="s">
        <v>9018</v>
      </c>
      <c r="B4410" t="s">
        <v>9019</v>
      </c>
    </row>
    <row r="4411" spans="1:2" x14ac:dyDescent="0.25">
      <c r="A4411" s="1" t="s">
        <v>9020</v>
      </c>
      <c r="B4411" t="s">
        <v>9021</v>
      </c>
    </row>
    <row r="4412" spans="1:2" x14ac:dyDescent="0.25">
      <c r="A4412" s="1" t="s">
        <v>9031</v>
      </c>
      <c r="B4412" t="s">
        <v>9030</v>
      </c>
    </row>
    <row r="4413" spans="1:2" x14ac:dyDescent="0.25">
      <c r="A4413" s="1" t="s">
        <v>9033</v>
      </c>
      <c r="B4413" t="s">
        <v>9032</v>
      </c>
    </row>
    <row r="4414" spans="1:2" x14ac:dyDescent="0.25">
      <c r="A4414" s="1" t="s">
        <v>9034</v>
      </c>
      <c r="B4414" t="s">
        <v>9046</v>
      </c>
    </row>
    <row r="4415" spans="1:2" x14ac:dyDescent="0.25">
      <c r="A4415" s="1" t="s">
        <v>9035</v>
      </c>
      <c r="B4415" t="s">
        <v>9047</v>
      </c>
    </row>
    <row r="4416" spans="1:2" x14ac:dyDescent="0.25">
      <c r="A4416" s="1" t="s">
        <v>9036</v>
      </c>
      <c r="B4416" t="s">
        <v>9048</v>
      </c>
    </row>
    <row r="4417" spans="1:2" x14ac:dyDescent="0.25">
      <c r="A4417" s="1" t="s">
        <v>9037</v>
      </c>
      <c r="B4417" t="s">
        <v>9049</v>
      </c>
    </row>
    <row r="4418" spans="1:2" x14ac:dyDescent="0.25">
      <c r="A4418" s="1" t="s">
        <v>9038</v>
      </c>
      <c r="B4418" t="s">
        <v>9050</v>
      </c>
    </row>
    <row r="4419" spans="1:2" x14ac:dyDescent="0.25">
      <c r="A4419" s="1" t="s">
        <v>9039</v>
      </c>
      <c r="B4419" t="s">
        <v>9051</v>
      </c>
    </row>
    <row r="4420" spans="1:2" x14ac:dyDescent="0.25">
      <c r="A4420" s="1" t="s">
        <v>9040</v>
      </c>
      <c r="B4420" t="s">
        <v>9052</v>
      </c>
    </row>
    <row r="4421" spans="1:2" x14ac:dyDescent="0.25">
      <c r="A4421" s="1" t="s">
        <v>9041</v>
      </c>
      <c r="B4421" t="s">
        <v>9053</v>
      </c>
    </row>
    <row r="4422" spans="1:2" x14ac:dyDescent="0.25">
      <c r="A4422" s="1" t="s">
        <v>9042</v>
      </c>
      <c r="B4422" t="s">
        <v>9054</v>
      </c>
    </row>
    <row r="4423" spans="1:2" x14ac:dyDescent="0.25">
      <c r="A4423" s="1" t="s">
        <v>9043</v>
      </c>
      <c r="B4423" t="s">
        <v>9055</v>
      </c>
    </row>
    <row r="4424" spans="1:2" x14ac:dyDescent="0.25">
      <c r="A4424" s="1" t="s">
        <v>9044</v>
      </c>
      <c r="B4424" t="s">
        <v>9056</v>
      </c>
    </row>
    <row r="4425" spans="1:2" x14ac:dyDescent="0.25">
      <c r="A4425" s="1" t="s">
        <v>9045</v>
      </c>
      <c r="B4425" t="s">
        <v>9057</v>
      </c>
    </row>
    <row r="4426" spans="1:2" x14ac:dyDescent="0.25">
      <c r="A4426" s="1" t="s">
        <v>9085</v>
      </c>
      <c r="B4426" t="s">
        <v>9187</v>
      </c>
    </row>
    <row r="4427" spans="1:2" x14ac:dyDescent="0.25">
      <c r="A4427" s="1" t="s">
        <v>9080</v>
      </c>
      <c r="B4427" t="s">
        <v>9188</v>
      </c>
    </row>
    <row r="4428" spans="1:2" x14ac:dyDescent="0.25">
      <c r="A4428" s="1" t="s">
        <v>9113</v>
      </c>
      <c r="B4428" t="s">
        <v>9193</v>
      </c>
    </row>
    <row r="4429" spans="1:2" x14ac:dyDescent="0.25">
      <c r="A4429" s="1" t="s">
        <v>9195</v>
      </c>
      <c r="B4429" t="s">
        <v>9196</v>
      </c>
    </row>
    <row r="4430" spans="1:2" x14ac:dyDescent="0.25">
      <c r="A4430" s="1" t="s">
        <v>9147</v>
      </c>
      <c r="B4430" t="s">
        <v>9202</v>
      </c>
    </row>
    <row r="4431" spans="1:2" x14ac:dyDescent="0.25">
      <c r="A4431" s="1" t="s">
        <v>9207</v>
      </c>
      <c r="B4431" t="s">
        <v>9208</v>
      </c>
    </row>
    <row r="4432" spans="1:2" x14ac:dyDescent="0.25">
      <c r="A4432" s="1" t="s">
        <v>9108</v>
      </c>
      <c r="B4432" t="s">
        <v>9210</v>
      </c>
    </row>
    <row r="4433" spans="1:2" x14ac:dyDescent="0.25">
      <c r="A4433" s="1" t="s">
        <v>9166</v>
      </c>
      <c r="B4433" t="s">
        <v>9213</v>
      </c>
    </row>
    <row r="4434" spans="1:2" x14ac:dyDescent="0.25">
      <c r="A4434" s="1" t="s">
        <v>9124</v>
      </c>
      <c r="B4434" t="s">
        <v>9214</v>
      </c>
    </row>
    <row r="4435" spans="1:2" x14ac:dyDescent="0.25">
      <c r="A4435" s="1" t="s">
        <v>9215</v>
      </c>
      <c r="B4435" t="s">
        <v>9216</v>
      </c>
    </row>
    <row r="4436" spans="1:2" x14ac:dyDescent="0.25">
      <c r="A4436" s="1" t="s">
        <v>9217</v>
      </c>
      <c r="B4436" t="s">
        <v>9218</v>
      </c>
    </row>
    <row r="4437" spans="1:2" x14ac:dyDescent="0.25">
      <c r="A4437" s="22" t="s">
        <v>9221</v>
      </c>
      <c r="B4437" t="s">
        <v>9222</v>
      </c>
    </row>
    <row r="4438" spans="1:2" x14ac:dyDescent="0.25">
      <c r="A4438" s="22" t="s">
        <v>9224</v>
      </c>
      <c r="B4438" t="s">
        <v>9225</v>
      </c>
    </row>
    <row r="4439" spans="1:2" x14ac:dyDescent="0.25">
      <c r="A4439" s="22" t="s">
        <v>9228</v>
      </c>
      <c r="B4439" t="s">
        <v>9229</v>
      </c>
    </row>
    <row r="4474" spans="3:5" x14ac:dyDescent="0.25">
      <c r="E4474">
        <v>288.04000000000002</v>
      </c>
    </row>
    <row r="4475" spans="3:5" x14ac:dyDescent="0.25">
      <c r="C4475">
        <v>1936.16</v>
      </c>
      <c r="E4475">
        <v>703.16</v>
      </c>
    </row>
    <row r="4476" spans="3:5" x14ac:dyDescent="0.25">
      <c r="C4476">
        <v>1946.16</v>
      </c>
      <c r="E4476">
        <v>191.61</v>
      </c>
    </row>
    <row r="4477" spans="3:5" x14ac:dyDescent="0.25">
      <c r="C4477">
        <f>SUM(C4475:C4476)</f>
        <v>3882.32</v>
      </c>
      <c r="E4477">
        <v>370.13</v>
      </c>
    </row>
    <row r="4478" spans="3:5" x14ac:dyDescent="0.25">
      <c r="E4478">
        <v>393.22</v>
      </c>
    </row>
    <row r="4479" spans="3:5" x14ac:dyDescent="0.25">
      <c r="E4479">
        <f>SUM(E4474:E4478)</f>
        <v>1946.16</v>
      </c>
    </row>
  </sheetData>
  <dataValidations disablePrompts="1" count="1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workbookViewId="0">
      <selection activeCell="A3" sqref="A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8795</v>
      </c>
    </row>
    <row r="3" spans="1:19" x14ac:dyDescent="0.25">
      <c r="A3" t="s">
        <v>8796</v>
      </c>
      <c r="B3" t="s">
        <v>8797</v>
      </c>
      <c r="C3" t="s">
        <v>8799</v>
      </c>
      <c r="D3" t="s">
        <v>8800</v>
      </c>
      <c r="F3" t="s">
        <v>8801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8798</v>
      </c>
    </row>
    <row r="4" spans="1:19" x14ac:dyDescent="0.25">
      <c r="A4" t="s">
        <v>8796</v>
      </c>
      <c r="B4" t="s">
        <v>8797</v>
      </c>
      <c r="C4" t="s">
        <v>8802</v>
      </c>
      <c r="D4" t="s">
        <v>8803</v>
      </c>
      <c r="F4" t="s">
        <v>8801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8798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6"/>
  <sheetViews>
    <sheetView showGridLines="0" zoomScaleNormal="100" workbookViewId="0">
      <selection activeCell="F7" sqref="F7"/>
    </sheetView>
  </sheetViews>
  <sheetFormatPr baseColWidth="10" defaultRowHeight="15" x14ac:dyDescent="0.25"/>
  <cols>
    <col min="1" max="1" width="2.28515625" style="91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8" customFormat="1" ht="44.25" customHeight="1" x14ac:dyDescent="0.2">
      <c r="A1" s="90"/>
      <c r="B1" s="138"/>
      <c r="C1" s="139"/>
      <c r="D1" s="136" t="s">
        <v>8954</v>
      </c>
      <c r="E1" s="137"/>
      <c r="F1" s="137"/>
      <c r="I1" s="89"/>
    </row>
    <row r="3" spans="1:10 16383:16383" ht="21.75" customHeight="1" x14ac:dyDescent="0.25">
      <c r="D3" s="85" t="s">
        <v>8573</v>
      </c>
      <c r="E3" s="86" t="s">
        <v>8325</v>
      </c>
      <c r="F3" s="87" t="s">
        <v>8775</v>
      </c>
      <c r="G3" s="77"/>
      <c r="H3" s="85" t="s">
        <v>8776</v>
      </c>
      <c r="I3" s="86" t="s">
        <v>8757</v>
      </c>
      <c r="XFC3" t="s">
        <v>7944</v>
      </c>
    </row>
    <row r="4" spans="1:10 16383:16383" ht="18" customHeight="1" x14ac:dyDescent="0.25">
      <c r="D4" s="92" t="s">
        <v>8758</v>
      </c>
      <c r="E4" s="93">
        <f>ROUND(SUMIFS(Tabla3[[#All],[V GRAVADAS]],Tabla3[[#All],[MES]],Tabla7[[#Headers],[AGOSTO]])/(1.13),2)</f>
        <v>0</v>
      </c>
      <c r="F4" s="94"/>
      <c r="G4" s="111"/>
      <c r="H4" s="92" t="s">
        <v>8759</v>
      </c>
      <c r="I4" s="116">
        <f>ROUND(F8*0.13-F12*0.13-E14-E15,2)</f>
        <v>2.15</v>
      </c>
      <c r="XFC4" t="s">
        <v>7981</v>
      </c>
    </row>
    <row r="5" spans="1:10 16383:16383" ht="18" customHeight="1" x14ac:dyDescent="0.25">
      <c r="D5" s="92" t="s">
        <v>9186</v>
      </c>
      <c r="E5" s="93">
        <f>ROUND(SUMIFS(Tabla3[[#All],[EX IN CA]],Tabla3[[#All],[MES]],Tabla7[[#Headers],[AGOSTO]]),2)</f>
        <v>570</v>
      </c>
      <c r="F5" s="94" t="str">
        <f>IFERROR(+E2+E3-E4,"")</f>
        <v/>
      </c>
      <c r="G5" s="77"/>
      <c r="H5" s="92" t="s">
        <v>8761</v>
      </c>
      <c r="I5" s="102">
        <f>ROUND(F7*0.0175,2)+E16</f>
        <v>28.26</v>
      </c>
      <c r="XFC5" t="s">
        <v>8153</v>
      </c>
    </row>
    <row r="6" spans="1:10 16383:16383" ht="18" customHeight="1" x14ac:dyDescent="0.25">
      <c r="D6" s="92" t="s">
        <v>8760</v>
      </c>
      <c r="E6" s="93">
        <f>ROUND(SUMIFS(Tabla2[[#All],[V. GRAVADA]],Tabla2[[#All],[MES]],Tabla7[[#Headers],[AGOSTO]],Tabla2[[#All],[TIPO DE DOC]],3),2)</f>
        <v>1045</v>
      </c>
      <c r="F6" s="94"/>
      <c r="G6" s="111"/>
      <c r="H6" s="109" t="s">
        <v>8763</v>
      </c>
      <c r="I6" s="103">
        <f>SUM(I4:I5)</f>
        <v>30.41</v>
      </c>
      <c r="XFC6" t="s">
        <v>8265</v>
      </c>
    </row>
    <row r="7" spans="1:10 16383:16383" ht="18" customHeight="1" x14ac:dyDescent="0.25">
      <c r="D7" s="92" t="s">
        <v>8762</v>
      </c>
      <c r="E7" s="93">
        <f>ROUND(SUMIFS(Tabla2[[#All],[V. GRAVADA]],Tabla2[[#All],[MES]],Tabla7[[#Headers],[AGOSTO]],Tabla2[[#All],[TIPO DE DOC]],5),2)</f>
        <v>0</v>
      </c>
      <c r="F7" s="131">
        <f>SUM(E4:E6)</f>
        <v>1615</v>
      </c>
      <c r="G7" s="77"/>
      <c r="H7" s="83"/>
      <c r="I7" s="84"/>
      <c r="XFC7" t="s">
        <v>8322</v>
      </c>
    </row>
    <row r="8" spans="1:10 16383:16383" ht="18" customHeight="1" x14ac:dyDescent="0.25">
      <c r="D8" s="120" t="s">
        <v>8773</v>
      </c>
      <c r="E8" s="121"/>
      <c r="F8" s="122">
        <f>+E4+E6-E7</f>
        <v>1045</v>
      </c>
      <c r="G8" s="111"/>
      <c r="H8" s="77"/>
      <c r="I8" s="78"/>
      <c r="J8" s="15"/>
      <c r="XFC8" t="s">
        <v>8323</v>
      </c>
    </row>
    <row r="9" spans="1:10 16383:16383" ht="18" customHeight="1" x14ac:dyDescent="0.25">
      <c r="D9" s="92" t="s">
        <v>8764</v>
      </c>
      <c r="E9" s="93">
        <f>SUMIFS(Tabla1[[#All],[C. GRAVADA]],Tabla1[[#All],[MES]],Tabla7[[#Headers],[AGOSTO]],Tabla1[[#All],[TIPO DE DOC]],"03")</f>
        <v>1028.45</v>
      </c>
      <c r="F9" s="95"/>
      <c r="G9" s="111"/>
      <c r="H9" s="77"/>
      <c r="I9" s="78"/>
      <c r="J9" s="15"/>
      <c r="XFC9" t="s">
        <v>8324</v>
      </c>
    </row>
    <row r="10" spans="1:10 16383:16383" ht="18" customHeight="1" x14ac:dyDescent="0.25">
      <c r="D10" s="92" t="s">
        <v>8765</v>
      </c>
      <c r="E10" s="93">
        <f>SUMIFS(Tabla1[[#All],[IMPOR BIENES]],Tabla1[[#All],[MES]],Tabla7[[#Headers],[AGOSTO]],Tabla1[[#All],[TIPO DE DOC]],12)</f>
        <v>0</v>
      </c>
      <c r="F10" s="95"/>
      <c r="XFC10" t="s">
        <v>8325</v>
      </c>
    </row>
    <row r="11" spans="1:10 16383:16383" ht="18" customHeight="1" x14ac:dyDescent="0.25">
      <c r="D11" s="92" t="s">
        <v>8766</v>
      </c>
      <c r="E11" s="93">
        <f>SUMIFS(Tabla1[[#All],[C. GRAVADA]],Tabla1[[#All],[MES]],Tabla7[[#Headers],[AGOSTO]],Tabla1[[#All],[TIPO DE DOC]],"05")</f>
        <v>0</v>
      </c>
      <c r="F11" s="96"/>
      <c r="G11" s="15"/>
      <c r="XFC11" t="s">
        <v>8326</v>
      </c>
    </row>
    <row r="12" spans="1:10 16383:16383" ht="18" customHeight="1" x14ac:dyDescent="0.25">
      <c r="D12" s="120" t="s">
        <v>8774</v>
      </c>
      <c r="E12" s="121"/>
      <c r="F12" s="122">
        <f>IFERROR(+E9+E10-E11,"")</f>
        <v>1028.45</v>
      </c>
      <c r="G12" s="15"/>
      <c r="XFC12" t="s">
        <v>8327</v>
      </c>
    </row>
    <row r="13" spans="1:10 16383:16383" ht="18" customHeight="1" x14ac:dyDescent="0.25">
      <c r="D13" s="92" t="s">
        <v>8767</v>
      </c>
      <c r="E13" s="93">
        <f>SUMIFS(Tabla1[[#All],[C. EXENTAS]],Tabla1[[#All],[MES]],Tabla7[[#Headers],[AGOSTO]],Tabla1[[#All],[TIPO DE DOC]],"03")</f>
        <v>14.979999999999999</v>
      </c>
      <c r="F13" s="97"/>
      <c r="XFC13" t="s">
        <v>8328</v>
      </c>
    </row>
    <row r="14" spans="1:10 16383:16383" ht="18" customHeight="1" x14ac:dyDescent="0.25">
      <c r="D14" s="92" t="s">
        <v>8768</v>
      </c>
      <c r="E14" s="93">
        <f>SUMIFS(Tabla1[[#All],[PERCEPCIONES]],Tabla1[[#All],[MES]],Tabla7[[#Headers],[AGOSTO]],Tabla1[[#All],[TIPO DE DOC]],"03")</f>
        <v>0</v>
      </c>
      <c r="F14" s="98"/>
      <c r="XFC14" t="s">
        <v>8329</v>
      </c>
    </row>
    <row r="15" spans="1:10 16383:16383" ht="18" customHeight="1" x14ac:dyDescent="0.25">
      <c r="D15" s="92" t="s">
        <v>8769</v>
      </c>
      <c r="E15" s="93">
        <f>SUMIFS(Tabla6[[#Headers],[#Data],[Monto Retención 1%]],Tabla6[[#Headers],[#Data],[Mes]],Tabla7[[#Headers],[AGOSTO]])</f>
        <v>0</v>
      </c>
      <c r="F15" s="99"/>
    </row>
    <row r="16" spans="1:10 16383:16383" ht="18" customHeight="1" x14ac:dyDescent="0.25">
      <c r="D16" s="100" t="s">
        <v>8770</v>
      </c>
      <c r="E16" s="101">
        <f>+Tabla9[[#Totals],[IMPUESTO RETENIDO ]]</f>
        <v>0</v>
      </c>
      <c r="F16" s="97"/>
    </row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8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2024-03-01T00:02:43Z</dcterms:modified>
</cp:coreProperties>
</file>