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RODRIGO LOPEZ\2024\"/>
    </mc:Choice>
  </mc:AlternateContent>
  <xr:revisionPtr revIDLastSave="0" documentId="13_ncr:1_{13561D13-C4BE-431E-806A-06D3C06E0019}" xr6:coauthVersionLast="47" xr6:coauthVersionMax="47" xr10:uidLastSave="{00000000-0000-0000-0000-000000000000}"/>
  <bookViews>
    <workbookView xWindow="-120" yWindow="-120" windowWidth="29040" windowHeight="15990" firstSheet="7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1" r:id="rId22"/>
  </pivotCaches>
</workbook>
</file>

<file path=xl/calcChain.xml><?xml version="1.0" encoding="utf-8"?>
<calcChain xmlns="http://schemas.openxmlformats.org/spreadsheetml/2006/main">
  <c r="H4" i="6" l="1"/>
  <c r="L4" i="6" s="1"/>
  <c r="H8" i="6"/>
  <c r="L8" i="6" s="1"/>
  <c r="L7" i="6"/>
  <c r="L6" i="6"/>
  <c r="L5" i="6"/>
  <c r="L3" i="6"/>
  <c r="D9" i="6"/>
  <c r="D11" i="5" l="1"/>
  <c r="D15" i="5"/>
  <c r="D18" i="5" s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3" i="13"/>
  <c r="I6" i="29" l="1"/>
  <c r="F3" i="13" l="1"/>
  <c r="T13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13" i="7" l="1"/>
  <c r="J3" i="13" l="1"/>
  <c r="H3" i="13"/>
  <c r="M24" i="10" l="1"/>
  <c r="N24" i="10"/>
  <c r="O24" i="10"/>
  <c r="O25" i="10" s="1"/>
  <c r="O26" i="10" s="1"/>
  <c r="P24" i="10"/>
  <c r="Q24" i="10"/>
  <c r="R24" i="10"/>
  <c r="S24" i="10"/>
  <c r="T24" i="10"/>
  <c r="U24" i="10"/>
  <c r="L24" i="10"/>
  <c r="D9" i="9"/>
  <c r="D10" i="9" s="1"/>
  <c r="D11" i="9" s="1"/>
  <c r="D22" i="9" l="1"/>
  <c r="L6" i="8" l="1"/>
  <c r="M6" i="8"/>
  <c r="N6" i="8"/>
  <c r="O6" i="8"/>
  <c r="P6" i="8"/>
  <c r="Q6" i="8"/>
  <c r="K6" i="8"/>
  <c r="J13" i="7" l="1"/>
  <c r="K13" i="7"/>
  <c r="L13" i="7"/>
  <c r="M13" i="7"/>
  <c r="N13" i="7"/>
  <c r="O13" i="7"/>
  <c r="P13" i="7"/>
  <c r="I13" i="7"/>
  <c r="H13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<sst xmlns="http://schemas.openxmlformats.org/spreadsheetml/2006/main" count="26037" uniqueCount="9102">
  <si>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</si>
  <si>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</si>
  <si>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</si>
  <si>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</si>
  <si>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</si>
  <si>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</si>
  <si>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</si>
  <si>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</si>
  <si>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</si>
  <si>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</si>
  <si>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</si>
  <si>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</si>
  <si>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</si>
  <si>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</si>
  <si>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</si>
  <si>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</si>
  <si>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</si>
  <si>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</si>
  <si>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</si>
  <si>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</si>
  <si>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</si>
  <si>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</si>
  <si>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</si>
  <si>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</si>
  <si>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</si>
  <si>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</si>
  <si>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</si>
  <si>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</si>
  <si>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</si>
  <si>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</si>
  <si>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</si>
  <si>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</si>
  <si>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</si>
  <si>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</si>
  <si>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</si>
  <si>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</si>
  <si>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</si>
  <si>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</si>
  <si>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</si>
  <si>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</si>
  <si>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</si>
  <si>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</si>
  <si>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</si>
  <si>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</si>
  <si>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</si>
  <si>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</si>
  <si>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</si>
  <si>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</si>
  <si>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</si>
  <si>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</si>
  <si>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</si>
  <si>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</si>
  <si>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</si>
  <si>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</si>
  <si>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</si>
  <si>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</si>
  <si>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</si>
  <si>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</si>
  <si>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</si>
  <si>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</si>
  <si>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</si>
  <si>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</si>
  <si>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</si>
  <si>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</si>
  <si>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</si>
  <si>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</si>
  <si>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</si>
  <si>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</si>
  <si>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</si>
  <si>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</si>
  <si>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</si>
  <si>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</si>
  <si>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</si>
  <si>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</si>
  <si>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</si>
  <si>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</si>
  <si>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</si>
  <si>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</si>
  <si>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</si>
  <si>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</si>
  <si>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</si>
  <si>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</si>
  <si>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</si>
  <si>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</si>
  <si>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</si>
  <si>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</si>
  <si>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</si>
  <si>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</si>
  <si>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</si>
  <si>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</si>
  <si>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</si>
  <si>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</si>
  <si>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</si>
  <si>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</si>
  <si>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</si>
  <si>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</si>
  <si>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</si>
  <si>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</si>
  <si>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</si>
  <si>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</si>
  <si>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</si>
  <si>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</si>
  <si>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</si>
  <si>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</si>
  <si>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</si>
  <si>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</si>
  <si>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</si>
  <si>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</si>
  <si>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</si>
  <si>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</si>
  <si>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</si>
  <si>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</si>
  <si>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</si>
  <si>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</si>
  <si>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</si>
  <si>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</si>
  <si>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</si>
  <si>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</si>
  <si>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</si>
  <si>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</si>
  <si>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</si>
  <si>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</si>
  <si>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</si>
  <si>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</si>
  <si>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</si>
  <si>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</si>
  <si>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</si>
  <si>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</si>
  <si>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</si>
  <si>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</si>
  <si>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</si>
  <si>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</si>
  <si>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</si>
  <si>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</si>
  <si>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</si>
  <si>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</si>
  <si>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</si>
  <si>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</si>
  <si>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</si>
  <si>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</si>
  <si>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</si>
  <si>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</si>
  <si>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</si>
  <si>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</si>
  <si>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</si>
  <si>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</si>
  <si>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</si>
  <si>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</si>
  <si>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</si>
  <si>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</si>
  <si>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</si>
  <si>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</si>
  <si>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</si>
  <si>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</si>
  <si>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</si>
  <si>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</si>
  <si>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</si>
  <si>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</si>
  <si>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</si>
  <si>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</si>
  <si>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</si>
  <si>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</si>
  <si>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</si>
  <si>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</si>
  <si>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</si>
  <si>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</si>
  <si>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</si>
  <si>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</si>
  <si>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</si>
  <si>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</si>
  <si>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</si>
  <si>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</si>
  <si>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</si>
  <si>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</si>
  <si>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</si>
  <si>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</si>
  <si>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</si>
  <si>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</si>
  <si>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</si>
  <si>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</si>
  <si>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</si>
  <si>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</si>
  <si>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</si>
  <si>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</si>
  <si>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</si>
  <si>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</si>
  <si>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</si>
  <si>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</si>
  <si>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</si>
  <si>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</si>
  <si>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</si>
  <si>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</si>
  <si>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</si>
  <si>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</si>
  <si>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</si>
  <si>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</si>
  <si>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</si>
  <si>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</si>
  <si>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</si>
  <si>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</si>
  <si>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</si>
  <si>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</si>
  <si>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</si>
  <si>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</si>
  <si>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</si>
  <si>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</si>
  <si>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</si>
  <si>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</si>
  <si>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</si>
  <si>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</si>
  <si>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</si>
  <si>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</si>
  <si>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</si>
  <si>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</si>
  <si>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</si>
  <si>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</si>
  <si>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</si>
  <si>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</si>
  <si>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</si>
  <si>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</si>
  <si>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</si>
  <si>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</si>
  <si>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</si>
  <si>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</si>
  <si>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</si>
  <si>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</si>
  <si>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</si>
  <si>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</si>
  <si>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</si>
  <si>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</si>
  <si>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</si>
  <si>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</si>
  <si>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</si>
  <si>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</si>
  <si>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</si>
  <si>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</si>
  <si>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</si>
  <si>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</si>
  <si>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</si>
  <si>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</si>
  <si>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</si>
  <si>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</si>
  <si>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</si>
  <si>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</si>
  <si>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</si>
  <si>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</si>
  <si>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</si>
  <si>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</si>
  <si>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</si>
  <si>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</si>
  <si>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</si>
  <si>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</si>
  <si>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</si>
  <si>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</si>
  <si>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</si>
  <si>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</si>
  <si>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</si>
  <si>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</si>
  <si>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</si>
  <si>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</si>
  <si>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</si>
  <si>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</si>
  <si>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</si>
  <si>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</si>
  <si>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</si>
  <si>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</si>
  <si>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</si>
  <si>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</si>
  <si>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</si>
  <si>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</si>
  <si>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</si>
  <si>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</si>
  <si>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</si>
  <si>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</si>
  <si>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</si>
  <si>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</si>
  <si>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</si>
  <si>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</si>
  <si>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</si>
  <si>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</si>
  <si>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</si>
  <si>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</si>
  <si>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</si>
  <si>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</si>
  <si>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</si>
  <si>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</si>
  <si>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</si>
  <si>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</si>
  <si>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</si>
  <si>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</si>
  <si>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</si>
  <si>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</si>
  <si>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</si>
  <si>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</si>
  <si>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</si>
  <si>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</si>
  <si>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</si>
  <si>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</si>
  <si>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</si>
  <si>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</si>
  <si>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</si>
  <si>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</si>
  <si>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</si>
  <si>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</si>
  <si>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</si>
  <si>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</si>
  <si>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</si>
  <si>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</si>
  <si>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</si>
  <si>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</si>
  <si>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</si>
  <si>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</si>
  <si>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</si>
  <si>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</si>
  <si>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</si>
  <si>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</si>
  <si>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</si>
  <si>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</si>
  <si>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</si>
  <si>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</si>
  <si>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</si>
  <si>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</si>
  <si>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</si>
  <si>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</si>
  <si>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</si>
  <si>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</si>
  <si>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</si>
  <si>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</si>
  <si>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</si>
  <si>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</si>
  <si>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</si>
  <si>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</si>
  <si>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</si>
  <si>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</si>
  <si>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</si>
  <si>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</si>
  <si>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</si>
  <si>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</si>
  <si>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</si>
  <si>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</si>
  <si>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</si>
  <si>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</si>
  <si>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</si>
  <si>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</si>
  <si>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</si>
  <si>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</si>
  <si>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</si>
  <si>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</si>
  <si>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</si>
  <si>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</si>
  <si>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</si>
  <si>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</si>
  <si>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</si>
  <si>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</si>
  <si>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</si>
  <si>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</si>
  <si>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</si>
  <si>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</si>
  <si>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</si>
  <si>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</si>
  <si>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</si>
  <si>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</si>
  <si>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</si>
  <si>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</si>
  <si>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</si>
  <si>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</si>
  <si>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</si>
  <si>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</si>
  <si>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</si>
  <si>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</si>
  <si>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</si>
  <si>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</si>
  <si>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</si>
  <si>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</si>
  <si>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</si>
  <si>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</si>
  <si>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</si>
  <si>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</si>
  <si>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</si>
  <si>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</si>
  <si>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</si>
  <si>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</si>
  <si>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</si>
  <si>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</si>
  <si>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</si>
  <si>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</si>
  <si>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</si>
  <si>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</si>
  <si>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</si>
  <si>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</si>
  <si>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</si>
  <si>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</si>
  <si>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</si>
  <si>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</si>
  <si>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</si>
  <si>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</si>
  <si>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</si>
  <si>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</si>
  <si>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</si>
  <si>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</si>
  <si>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</si>
  <si>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</si>
  <si>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</si>
  <si>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</si>
  <si>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</si>
  <si>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</si>
  <si>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</si>
  <si>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</si>
  <si>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</si>
  <si>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</si>
  <si>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</si>
  <si>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</si>
  <si>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</si>
  <si>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</si>
  <si>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</si>
  <si>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</si>
  <si>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</si>
  <si>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</si>
  <si>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</si>
  <si>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</si>
  <si>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</si>
  <si>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</si>
  <si>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</si>
  <si>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</si>
  <si>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</si>
  <si>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</si>
  <si>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</si>
  <si>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</si>
  <si>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</si>
  <si>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</si>
  <si>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</si>
  <si>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</si>
  <si>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</si>
  <si>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</si>
  <si>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</si>
  <si>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</si>
  <si>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</si>
  <si>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</si>
  <si>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</si>
  <si>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</si>
  <si>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</si>
  <si>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</si>
  <si>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</si>
  <si>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</si>
  <si>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</si>
  <si>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</si>
  <si>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</si>
  <si>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</si>
  <si>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</si>
  <si>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</si>
  <si>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</si>
  <si>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</si>
  <si>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</si>
  <si>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</si>
  <si>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</si>
  <si>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</si>
  <si>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</si>
  <si>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</si>
  <si>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</si>
  <si>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</si>
  <si>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</si>
  <si>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</si>
  <si>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</si>
  <si>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</si>
  <si>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</si>
  <si>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</si>
  <si>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</si>
  <si>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</si>
  <si>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</si>
  <si>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</si>
  <si>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</si>
  <si>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</si>
  <si>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</si>
  <si>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</si>
  <si>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</si>
  <si>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</si>
  <si>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</si>
  <si>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</si>
  <si>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</si>
  <si>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</si>
  <si>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</si>
  <si>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</si>
  <si>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</si>
  <si>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</si>
  <si>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</si>
  <si>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</si>
  <si>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</si>
  <si>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</si>
  <si>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</si>
  <si>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</si>
  <si>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</si>
  <si>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</si>
  <si>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</si>
  <si>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</si>
  <si>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</si>
  <si>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</si>
  <si>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</si>
  <si>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</si>
  <si>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</si>
  <si>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</si>
  <si>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</si>
  <si>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</si>
  <si>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</si>
  <si>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</si>
  <si>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</si>
  <si>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</si>
  <si>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</si>
  <si>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</si>
  <si>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</si>
  <si>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</si>
  <si>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</si>
  <si>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</si>
  <si>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</si>
  <si>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</si>
  <si>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</si>
  <si>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</si>
  <si>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</si>
  <si>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</si>
  <si>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</si>
  <si>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</si>
  <si>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</si>
  <si>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</si>
  <si>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</si>
  <si>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</si>
  <si>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</si>
  <si>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</si>
  <si>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</si>
  <si>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</si>
  <si>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</si>
  <si>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</si>
  <si>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</si>
  <si>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</si>
  <si>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</si>
  <si>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</si>
  <si>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</si>
  <si>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</si>
  <si>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</si>
  <si>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</si>
  <si>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</si>
  <si>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</si>
  <si>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</si>
  <si>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</si>
  <si>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</si>
  <si>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</si>
  <si>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</si>
  <si>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</si>
  <si>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</si>
  <si>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</si>
  <si>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</si>
  <si>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</si>
  <si>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</si>
  <si>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</si>
  <si>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</si>
  <si>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</si>
  <si>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</si>
  <si>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</si>
  <si>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</si>
  <si>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</si>
  <si>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</si>
  <si>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</si>
  <si>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</si>
  <si>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</si>
  <si>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</si>
  <si>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</si>
  <si>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</si>
  <si>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</si>
  <si>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</si>
  <si>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</si>
  <si>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</si>
  <si>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</si>
  <si>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</si>
  <si>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</si>
  <si>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</si>
  <si>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</si>
  <si>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</si>
  <si>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</si>
  <si>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</si>
  <si>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</si>
  <si>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</si>
  <si>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</si>
  <si>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</si>
  <si>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</si>
  <si>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</si>
  <si>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</si>
  <si>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</si>
  <si>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</si>
  <si>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</si>
  <si>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</si>
  <si>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</si>
  <si>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</si>
  <si>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</si>
  <si>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</si>
  <si>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</si>
  <si>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</si>
  <si>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</si>
  <si>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</si>
  <si>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</si>
  <si>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</si>
  <si>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</si>
  <si>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</si>
  <si>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</si>
  <si>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</si>
  <si>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</si>
  <si>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</si>
  <si>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</si>
  <si>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</si>
  <si>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</si>
  <si>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</si>
  <si>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</si>
  <si>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</si>
  <si>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</si>
  <si>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</si>
  <si>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</si>
  <si>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</si>
  <si>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</si>
  <si>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</si>
  <si>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</si>
  <si>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</si>
  <si>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</si>
  <si>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</si>
  <si>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</si>
  <si>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</si>
  <si>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</si>
  <si>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</si>
  <si>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</si>
  <si>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</si>
  <si>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</si>
  <si>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</si>
  <si>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</si>
  <si>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</si>
  <si>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</si>
  <si>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</si>
  <si>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</si>
  <si>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</si>
  <si>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</si>
  <si>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</si>
  <si>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</si>
  <si>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</si>
  <si>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</si>
  <si>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</si>
  <si>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</si>
  <si>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</si>
  <si>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</si>
  <si>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</si>
  <si>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</si>
  <si>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</si>
  <si>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</si>
  <si>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</si>
  <si>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</si>
  <si>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</si>
  <si>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</si>
  <si>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</si>
  <si>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</si>
  <si>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</si>
  <si>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</si>
  <si>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</si>
  <si>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</si>
  <si>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</si>
  <si>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</si>
  <si>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</si>
  <si>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</si>
  <si>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</si>
  <si>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</si>
  <si>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</si>
  <si>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</si>
  <si>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</si>
  <si>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</si>
  <si>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</si>
  <si>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</si>
  <si>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</si>
  <si>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</si>
  <si>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</si>
  <si>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</si>
  <si>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</si>
  <si>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</si>
  <si>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</si>
  <si>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</si>
  <si>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</si>
  <si>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</si>
  <si>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</si>
  <si>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</si>
  <si>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</si>
  <si>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</si>
  <si>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</si>
  <si>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</si>
  <si>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</si>
  <si>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</si>
  <si>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</si>
  <si>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</si>
  <si>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</si>
  <si>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</si>
  <si>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</si>
  <si>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</si>
  <si>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</si>
  <si>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</si>
  <si>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</si>
  <si>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</si>
  <si>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</si>
  <si>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</si>
  <si>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</si>
  <si>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</si>
  <si>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</si>
  <si>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</si>
  <si>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</si>
  <si>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</si>
  <si>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</si>
  <si>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</si>
  <si>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</si>
  <si>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</si>
  <si>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</si>
  <si>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</si>
  <si>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</si>
  <si>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</si>
  <si>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</si>
  <si>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</si>
  <si>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</si>
  <si>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</si>
  <si>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</si>
  <si>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</si>
  <si>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</si>
  <si>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</si>
  <si>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</si>
  <si>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</si>
  <si>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</si>
  <si>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</si>
  <si>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</si>
  <si>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</si>
  <si>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</si>
  <si>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</si>
  <si>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</si>
  <si>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</si>
  <si>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</si>
  <si>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</si>
  <si>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</si>
  <si>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</si>
  <si>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</si>
  <si>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</si>
  <si>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</si>
  <si>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</si>
  <si>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</si>
  <si>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</si>
  <si>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</si>
  <si>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</si>
  <si>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</si>
  <si>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</si>
  <si>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</si>
  <si>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</si>
  <si>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</si>
  <si>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</si>
  <si>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</si>
  <si>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</si>
  <si>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</si>
  <si>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</si>
  <si>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</si>
  <si>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</si>
  <si>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</si>
  <si>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</si>
  <si>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</si>
  <si>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</si>
  <si>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</si>
  <si>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</si>
  <si>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</si>
  <si>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</si>
  <si>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</si>
  <si>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</si>
  <si>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</si>
  <si>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</si>
  <si>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</si>
  <si>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</si>
  <si>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</si>
  <si>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</si>
  <si>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</si>
  <si>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</si>
  <si>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</si>
  <si>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</si>
  <si>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</si>
  <si>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</si>
  <si>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</si>
  <si>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</si>
  <si>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</si>
  <si>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</si>
  <si>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</si>
  <si>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</si>
  <si>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</si>
  <si>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</si>
  <si>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</si>
  <si>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</si>
  <si>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</si>
  <si>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</si>
  <si>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</si>
  <si>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</si>
  <si>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</si>
  <si>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</si>
  <si>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</si>
  <si>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</si>
  <si>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</si>
  <si>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</si>
  <si>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</si>
  <si>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</si>
  <si>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</si>
  <si>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</si>
  <si>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</si>
  <si>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</si>
  <si>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</si>
  <si>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</si>
  <si>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</si>
  <si>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</si>
  <si>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</si>
  <si>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</si>
  <si>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</si>
  <si>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</si>
  <si>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</si>
  <si>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</si>
  <si>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</si>
  <si>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</si>
  <si>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</si>
  <si>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</si>
  <si>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</si>
  <si>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</si>
  <si>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</si>
  <si>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</si>
  <si>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</si>
  <si>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</si>
  <si>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</si>
  <si>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</si>
  <si>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</si>
  <si>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</si>
  <si>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</si>
  <si>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</si>
  <si>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</si>
  <si>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</si>
  <si>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</si>
  <si>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</si>
  <si>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</si>
  <si>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</si>
  <si>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</si>
  <si>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</si>
  <si>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</si>
  <si>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</si>
  <si>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</si>
  <si>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</si>
  <si>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</si>
  <si>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</si>
  <si>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</si>
  <si>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</si>
  <si>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</si>
  <si>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</si>
  <si>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</si>
  <si>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</si>
  <si>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</si>
  <si>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</si>
  <si>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</si>
  <si>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</si>
  <si>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</si>
  <si>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</si>
  <si>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</si>
  <si>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</si>
  <si>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</si>
  <si>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</si>
  <si>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</si>
  <si>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</si>
  <si>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</si>
  <si>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</si>
  <si>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</si>
  <si>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</si>
  <si>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</si>
  <si>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</si>
  <si>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</si>
  <si>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</si>
  <si>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</si>
  <si>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</si>
  <si>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</si>
  <si>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</si>
  <si>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</si>
  <si>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</si>
  <si>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</si>
  <si>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</si>
  <si>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</si>
  <si>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</si>
  <si>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</si>
  <si>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</si>
  <si>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</si>
  <si>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</si>
  <si>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</si>
  <si>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</si>
  <si>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</si>
  <si>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</si>
  <si>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</si>
  <si>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</si>
  <si>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</si>
  <si>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</si>
  <si>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</si>
  <si>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</si>
  <si>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</si>
  <si>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</si>
  <si>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</si>
  <si>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</si>
  <si>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</si>
  <si>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</si>
  <si>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</si>
  <si>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</si>
  <si>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</si>
  <si>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</si>
  <si>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</si>
  <si>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</si>
  <si>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</si>
  <si>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</si>
  <si>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</si>
  <si>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</si>
  <si>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</si>
  <si>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</si>
  <si>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</si>
  <si>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</si>
  <si>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</si>
  <si>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</si>
  <si>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</si>
  <si>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</si>
  <si>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</si>
  <si>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</si>
  <si>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</si>
  <si>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</si>
  <si>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</si>
  <si>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</si>
  <si>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</si>
  <si>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</si>
  <si>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</si>
  <si>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</si>
  <si>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</si>
  <si>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</si>
  <si>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</si>
  <si>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</si>
  <si>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</si>
  <si>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</si>
  <si>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</si>
  <si>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</si>
  <si>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</si>
  <si>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</si>
  <si>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</si>
  <si>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</si>
  <si>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</si>
  <si>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</si>
  <si>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</si>
  <si>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</si>
  <si>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</si>
  <si>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</si>
  <si>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</si>
  <si>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</si>
  <si>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</si>
  <si>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</si>
  <si>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</si>
  <si>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</si>
  <si>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</si>
  <si>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</si>
  <si>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</si>
  <si>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</si>
  <si>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</si>
  <si>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</si>
  <si>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</si>
  <si>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</si>
  <si>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</si>
  <si>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</si>
  <si>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</si>
  <si>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</si>
  <si>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</si>
  <si>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</si>
  <si>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</si>
  <si>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</si>
  <si>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</si>
  <si>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</si>
  <si>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</si>
  <si>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</si>
  <si>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</si>
  <si>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</si>
  <si>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</si>
  <si>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</si>
  <si>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</si>
  <si>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</si>
  <si>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</si>
  <si>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</si>
  <si>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</si>
  <si>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</si>
  <si>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</si>
  <si>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</si>
  <si>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</si>
  <si>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</si>
  <si>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</si>
  <si>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</si>
  <si>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</si>
  <si>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</si>
  <si>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</si>
  <si>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</si>
  <si>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</si>
  <si>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</si>
  <si>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</si>
  <si>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</si>
  <si>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</si>
  <si>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</si>
  <si>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</si>
  <si>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</si>
  <si>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</si>
  <si>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</si>
  <si>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</si>
  <si>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</si>
  <si>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</si>
  <si>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</si>
  <si>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</si>
  <si>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</si>
  <si>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</si>
  <si>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</si>
  <si>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</si>
  <si>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</si>
  <si>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</si>
  <si>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</si>
  <si>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</si>
  <si>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</si>
  <si>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</si>
  <si>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</si>
  <si>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</si>
  <si>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</si>
  <si>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</si>
  <si>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</si>
  <si>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</si>
  <si>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</si>
  <si>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</si>
  <si>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</si>
  <si>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</si>
  <si>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</si>
  <si>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</si>
  <si>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</si>
  <si>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</si>
  <si>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</si>
  <si>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</si>
  <si>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</si>
  <si>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</si>
  <si>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</si>
  <si>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</si>
  <si>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</si>
  <si>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</si>
  <si>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</si>
  <si>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</si>
  <si>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</si>
  <si>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</si>
  <si>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</si>
  <si>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</si>
  <si>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</si>
  <si>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</si>
  <si>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</si>
  <si>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</si>
  <si>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</si>
  <si>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</si>
  <si>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</si>
  <si>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</si>
  <si>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</si>
  <si>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</si>
  <si>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</si>
  <si>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</si>
  <si>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</si>
  <si>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</si>
  <si>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</si>
  <si>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</si>
  <si>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</si>
  <si>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</si>
  <si>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</si>
  <si>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</si>
  <si>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</si>
  <si>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</si>
  <si>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</si>
  <si>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</si>
  <si>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</si>
  <si>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</si>
  <si>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</si>
  <si>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</si>
  <si>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</si>
  <si>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</si>
  <si>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</si>
  <si>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</si>
  <si>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</si>
  <si>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</si>
  <si>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</si>
  <si>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</si>
  <si>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</si>
  <si>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</si>
  <si>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</si>
  <si>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</si>
  <si>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</si>
  <si>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</si>
  <si>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</si>
  <si>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</si>
  <si>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</si>
  <si>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</si>
  <si>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</si>
  <si>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</si>
  <si>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</si>
  <si>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</si>
  <si>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</si>
  <si>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</si>
  <si>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</si>
  <si>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</si>
  <si>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</si>
  <si>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</si>
  <si>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</si>
  <si>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</si>
  <si>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</si>
  <si>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</si>
  <si>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</si>
  <si>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</si>
  <si>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</si>
  <si>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</si>
  <si>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</si>
  <si>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</si>
  <si>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</si>
  <si>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</si>
  <si>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</si>
  <si>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</si>
  <si>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</si>
  <si>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</si>
  <si>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</si>
  <si>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</si>
  <si>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</si>
  <si>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</si>
  <si>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</si>
  <si>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</si>
  <si>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</si>
  <si>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</si>
  <si>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</si>
  <si>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</si>
  <si>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</si>
  <si>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</si>
  <si>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</si>
  <si>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</si>
  <si>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</si>
  <si>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</si>
  <si>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</si>
  <si>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</si>
  <si>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</si>
  <si>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</si>
  <si>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</si>
  <si>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</si>
  <si>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</si>
  <si>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</si>
  <si>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</si>
  <si>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</si>
  <si>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</si>
  <si>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</si>
  <si>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</si>
  <si>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</si>
  <si>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</si>
  <si>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</si>
  <si>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</si>
  <si>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</si>
  <si>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</si>
  <si>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</si>
  <si>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</si>
  <si>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</si>
  <si>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</si>
  <si>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</si>
  <si>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</si>
  <si>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</si>
  <si>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</si>
  <si>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</si>
  <si>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</si>
  <si>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</si>
  <si>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</si>
  <si>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</si>
  <si>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</si>
  <si>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</si>
  <si>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</si>
  <si>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</si>
  <si>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</si>
  <si>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</si>
  <si>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</si>
  <si>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</si>
  <si>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</si>
  <si>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</si>
  <si>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</si>
  <si>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</si>
  <si>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</si>
  <si>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</si>
  <si>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</si>
  <si>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</si>
  <si>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</si>
  <si>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</si>
  <si>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</si>
  <si>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</si>
  <si>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</si>
  <si>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</si>
  <si>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</si>
  <si>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</si>
  <si>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</si>
  <si>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</si>
  <si>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</si>
  <si>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</si>
  <si>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</si>
  <si>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</si>
  <si>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</si>
  <si>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</si>
  <si>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</si>
  <si>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</si>
  <si>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</si>
  <si>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</si>
  <si>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</si>
  <si>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</si>
  <si>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</si>
  <si>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</si>
  <si>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</si>
  <si>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</si>
  <si>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</si>
  <si>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</si>
  <si>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</si>
  <si>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</si>
  <si>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</si>
  <si>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</si>
  <si>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</si>
  <si>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</si>
  <si>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</si>
  <si>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</si>
  <si>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</si>
  <si>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</si>
  <si>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</si>
  <si>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</si>
  <si>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</si>
  <si>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</si>
  <si>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</si>
  <si>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</si>
  <si>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</si>
  <si>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</si>
  <si>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</si>
  <si>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</si>
  <si>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</si>
  <si>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</si>
  <si>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</si>
  <si>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</si>
  <si>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</si>
  <si>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</si>
  <si>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</si>
  <si>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</si>
  <si>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</si>
  <si>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</si>
  <si>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</si>
  <si>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</si>
  <si>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</si>
  <si>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</si>
  <si>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</si>
  <si>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</si>
  <si>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</si>
  <si>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</si>
  <si>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</si>
  <si>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</si>
  <si>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</si>
  <si>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</si>
  <si>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</si>
  <si>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</si>
  <si>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</si>
  <si>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</si>
  <si>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</si>
  <si>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</si>
  <si>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</si>
  <si>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</si>
  <si>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</si>
  <si>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</si>
  <si>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</si>
  <si>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</si>
  <si>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</si>
  <si>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</si>
  <si>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</si>
  <si>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</si>
  <si>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</si>
  <si>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</si>
  <si>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</si>
  <si>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</si>
  <si>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</si>
  <si>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</si>
  <si>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</si>
  <si>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</si>
  <si>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</si>
  <si>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</si>
  <si>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</si>
  <si>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</si>
  <si>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</si>
  <si>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</si>
  <si>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</si>
  <si>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</si>
  <si>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</si>
  <si>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</si>
  <si>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</si>
  <si>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</si>
  <si>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</si>
  <si>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</si>
  <si>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</si>
  <si>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</si>
  <si>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</si>
  <si>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</si>
  <si>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</si>
  <si>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</si>
  <si>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</si>
  <si>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</si>
  <si>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</si>
  <si>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</si>
  <si>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</si>
  <si>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</si>
  <si>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</si>
  <si>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</si>
  <si>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</si>
  <si>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</si>
  <si>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</si>
  <si>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</si>
  <si>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</si>
  <si>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</si>
  <si>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</si>
  <si>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</si>
  <si>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</si>
  <si>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</si>
  <si>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</si>
  <si>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</si>
  <si>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</si>
  <si>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</si>
  <si>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</si>
  <si>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</si>
  <si>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</si>
  <si>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</si>
  <si>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</si>
  <si>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</si>
  <si>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</si>
  <si>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</si>
  <si>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</si>
  <si>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</si>
  <si>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</si>
  <si>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</si>
  <si>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</si>
  <si>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</si>
  <si>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</si>
  <si>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</si>
  <si>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</si>
  <si>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</si>
  <si>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</si>
  <si>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</si>
  <si>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</si>
  <si>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</si>
  <si>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</si>
  <si>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</si>
  <si>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</si>
  <si>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</si>
  <si>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</si>
  <si>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</si>
  <si>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</si>
  <si>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</si>
  <si>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</si>
  <si>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</si>
  <si>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</si>
  <si>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</si>
  <si>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</si>
  <si>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</si>
  <si>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</si>
  <si>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</si>
  <si>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</si>
  <si>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</si>
  <si>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</si>
  <si>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</si>
  <si>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</si>
  <si>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</si>
  <si>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</si>
  <si>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</si>
  <si>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</si>
  <si>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</si>
  <si>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</si>
  <si>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</si>
  <si>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</si>
  <si>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</si>
  <si>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</si>
  <si>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</si>
  <si>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</si>
  <si>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</si>
  <si>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</si>
  <si>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</si>
  <si>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</si>
  <si>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</si>
  <si>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</si>
  <si>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</si>
  <si>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</si>
  <si>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</si>
  <si>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</si>
  <si>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</si>
  <si>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</si>
  <si>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</si>
  <si>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</si>
  <si>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</si>
  <si>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</si>
  <si>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</si>
  <si>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</si>
  <si>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</si>
  <si>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</si>
  <si>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</si>
  <si>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</si>
  <si>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</si>
  <si>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</si>
  <si>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</si>
  <si>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</si>
  <si>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</si>
  <si>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</si>
  <si>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</si>
  <si>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</si>
  <si>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</si>
  <si>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</si>
  <si>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</si>
  <si>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</si>
  <si>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</si>
  <si>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</si>
  <si>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</si>
  <si>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</si>
  <si>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</si>
  <si>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</si>
  <si>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</si>
  <si>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</si>
  <si>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</si>
  <si>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</si>
  <si>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</si>
  <si>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</si>
  <si>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</si>
  <si>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</si>
  <si>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</si>
  <si>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</si>
  <si>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</si>
  <si>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</si>
  <si>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</si>
  <si>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</si>
  <si>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</si>
  <si>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</si>
  <si>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</si>
  <si>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</si>
  <si>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</si>
  <si>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</si>
  <si>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</si>
  <si>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</si>
  <si>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</si>
  <si>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</si>
  <si>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</si>
  <si>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</si>
  <si>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</si>
  <si>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</si>
  <si>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</si>
  <si>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</si>
  <si>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</si>
  <si>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</si>
  <si>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</si>
  <si>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</si>
  <si>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</si>
  <si>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</si>
  <si>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</si>
  <si>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</si>
  <si>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</si>
  <si>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</si>
  <si>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</si>
  <si>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</si>
  <si>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</si>
  <si>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</si>
  <si>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</si>
  <si>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</si>
  <si>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</si>
  <si>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</si>
  <si>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</si>
  <si>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</si>
  <si>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</si>
  <si>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</si>
  <si>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</si>
  <si>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</si>
  <si>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</si>
  <si>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</si>
  <si>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</si>
  <si>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</si>
  <si>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</si>
  <si>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</si>
  <si>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</si>
  <si>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</si>
  <si>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</si>
  <si>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</si>
  <si>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</si>
  <si>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</si>
  <si>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</si>
  <si>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</si>
  <si>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</si>
  <si>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</si>
  <si>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</si>
  <si>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</si>
  <si>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</si>
  <si>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</si>
  <si>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</si>
  <si>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</si>
  <si>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</si>
  <si>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</si>
  <si>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</si>
  <si>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</si>
  <si>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</si>
  <si>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</si>
  <si>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</si>
  <si>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</si>
  <si>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</si>
  <si>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</si>
  <si>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</si>
  <si>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</si>
  <si>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</si>
  <si>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</si>
  <si>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</si>
  <si>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</si>
  <si>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</si>
  <si>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</si>
  <si>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</si>
  <si>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</si>
  <si>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</si>
  <si>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</si>
  <si>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</si>
  <si>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</si>
  <si>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</si>
  <si>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</si>
  <si>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</si>
  <si>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</si>
  <si>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</si>
  <si>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</si>
  <si>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</si>
  <si>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</si>
  <si>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</si>
  <si>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</si>
  <si>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</si>
  <si>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</si>
  <si>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</si>
  <si>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</si>
  <si>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</si>
  <si>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</si>
  <si>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</si>
  <si>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</si>
  <si>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</si>
  <si>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</si>
  <si>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</si>
  <si>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</si>
  <si>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</si>
  <si>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</si>
  <si>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</si>
  <si>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</si>
  <si>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</si>
  <si>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</si>
  <si>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</si>
  <si>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</si>
  <si>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</si>
  <si>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</si>
  <si>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</si>
  <si>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</si>
  <si>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</si>
  <si>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</si>
  <si>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</si>
  <si>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</si>
  <si>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</si>
  <si>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</si>
  <si>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</si>
  <si>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</si>
  <si>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</si>
  <si>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</si>
  <si>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</si>
  <si>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</si>
  <si>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</si>
  <si>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</si>
  <si>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</si>
  <si>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</si>
  <si>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</si>
  <si>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</si>
  <si>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</si>
  <si>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</si>
  <si>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</si>
  <si>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</si>
  <si>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</si>
  <si>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</si>
  <si>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</si>
  <si>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</si>
  <si>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</si>
  <si>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</si>
  <si>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</si>
  <si>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</si>
  <si>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</si>
  <si>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</si>
  <si>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</si>
  <si>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</si>
  <si>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</si>
  <si>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</si>
  <si>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</si>
  <si>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</si>
  <si>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</si>
  <si>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</si>
  <si>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</si>
  <si>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</si>
  <si>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</si>
  <si>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</si>
  <si>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</si>
  <si>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</si>
  <si>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</si>
  <si>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</si>
  <si>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</si>
  <si>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</si>
  <si>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</si>
  <si>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</si>
  <si>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</si>
  <si>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</si>
  <si>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</si>
  <si>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</si>
  <si>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</si>
  <si>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</si>
  <si>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</si>
  <si>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</si>
  <si>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</si>
  <si>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</si>
  <si>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</si>
  <si>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</si>
  <si>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</si>
  <si>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</si>
  <si>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</si>
  <si>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</si>
  <si>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</si>
  <si>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</si>
  <si>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</si>
  <si>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</si>
  <si>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</si>
  <si>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</si>
  <si>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</si>
  <si>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</si>
  <si>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</si>
  <si>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</si>
  <si>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</si>
  <si>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</si>
  <si>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</si>
  <si>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</si>
  <si>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</si>
  <si>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</si>
  <si>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</si>
  <si>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</si>
  <si>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</si>
  <si>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</si>
  <si>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</si>
  <si>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</si>
  <si>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</si>
  <si>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</si>
  <si>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</si>
  <si>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</si>
  <si>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</si>
  <si>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</si>
  <si>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</si>
  <si>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</si>
  <si>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</si>
  <si>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</si>
  <si>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</si>
  <si>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</si>
  <si>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</si>
  <si>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</si>
  <si>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</si>
  <si>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</si>
  <si>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</si>
  <si>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</si>
  <si>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</si>
  <si>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</si>
  <si>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</si>
  <si>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</si>
  <si>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</si>
  <si>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</si>
  <si>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</si>
  <si>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</si>
  <si>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</si>
  <si>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</si>
  <si>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</si>
  <si>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</si>
  <si>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</si>
  <si>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</si>
  <si>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</si>
  <si>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</si>
  <si>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</si>
  <si>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</si>
  <si>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</si>
  <si>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</si>
  <si>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</si>
  <si>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</si>
  <si>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</si>
  <si>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</si>
  <si>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</si>
  <si>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</si>
  <si>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</si>
  <si>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</si>
  <si>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</si>
  <si>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</si>
  <si>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</si>
  <si>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</si>
  <si>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</si>
  <si>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</si>
  <si>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</si>
  <si>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</si>
  <si>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</si>
  <si>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</si>
  <si>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</si>
  <si>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</si>
  <si>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</si>
  <si>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</si>
  <si>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</si>
  <si>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</si>
  <si>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</si>
  <si>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</si>
  <si>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</si>
  <si>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</si>
  <si>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</si>
  <si>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</si>
  <si>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</si>
  <si>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</si>
  <si>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</si>
  <si>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</si>
  <si>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</si>
  <si>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</si>
  <si>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</si>
  <si>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</si>
  <si>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</si>
  <si>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</si>
  <si>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</si>
  <si>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</si>
  <si>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</si>
  <si>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</si>
  <si>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</si>
  <si>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</si>
  <si>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</si>
  <si>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</si>
  <si>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</si>
  <si>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</si>
  <si>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</si>
  <si>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</si>
  <si>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</si>
  <si>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</si>
  <si>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</si>
  <si>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</si>
  <si>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</si>
  <si>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</si>
  <si>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</si>
  <si>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</si>
  <si>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</si>
  <si>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</si>
  <si>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</si>
  <si>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</si>
  <si>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</si>
  <si>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</si>
  <si>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</si>
  <si>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</si>
  <si>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</si>
  <si>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</si>
  <si>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</si>
  <si>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</si>
  <si>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</si>
  <si>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</si>
  <si>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</si>
  <si>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</si>
  <si>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</si>
  <si>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</si>
  <si>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</si>
  <si>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</si>
  <si>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</si>
  <si>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</si>
  <si>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</si>
  <si>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</si>
  <si>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</si>
  <si>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</si>
  <si>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</si>
  <si>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</si>
  <si>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</si>
  <si>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</si>
  <si>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</si>
  <si>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</si>
  <si>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</si>
  <si>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</si>
  <si>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</si>
  <si>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</si>
  <si>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</si>
  <si>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</si>
  <si>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</si>
  <si>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</si>
  <si>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</si>
  <si>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</si>
  <si>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</si>
  <si>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</si>
  <si>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</si>
  <si>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</si>
  <si>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</si>
  <si>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</si>
  <si>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</si>
  <si>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</si>
  <si>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</si>
  <si>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</si>
  <si>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</si>
  <si>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</si>
  <si>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</si>
  <si>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</si>
  <si>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</si>
  <si>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</si>
  <si>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</si>
  <si>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</si>
  <si>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</si>
  <si>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</si>
  <si>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</si>
  <si>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</si>
  <si>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</si>
  <si>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</si>
  <si>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</si>
  <si>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</si>
  <si>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</si>
  <si>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</si>
  <si>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</si>
  <si>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</si>
  <si>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</si>
  <si>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</si>
  <si>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</si>
  <si>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</si>
  <si>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</si>
  <si>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</si>
  <si>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</si>
  <si>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</si>
  <si>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</si>
  <si>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</si>
  <si>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</si>
  <si>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</si>
  <si>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</si>
  <si>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</si>
  <si>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</si>
  <si>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</si>
  <si>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</si>
  <si>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</si>
  <si>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</si>
  <si>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</si>
  <si>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</si>
  <si>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</si>
  <si>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</si>
  <si>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</si>
  <si>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</si>
  <si>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</si>
  <si>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</si>
  <si>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</si>
  <si>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</si>
  <si>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</si>
  <si>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</si>
  <si>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</si>
  <si>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</si>
  <si>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</si>
  <si>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</si>
  <si>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</si>
  <si>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</si>
  <si>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</si>
  <si>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</si>
  <si>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</si>
  <si>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</si>
  <si>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</si>
  <si>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</si>
  <si>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</si>
  <si>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</si>
  <si>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</si>
  <si>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</si>
  <si>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</si>
  <si>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</si>
  <si>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</si>
  <si>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</si>
  <si>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</si>
  <si>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</si>
  <si>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</si>
  <si>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</si>
  <si>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</si>
  <si>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</si>
  <si>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</si>
  <si>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</si>
  <si>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</si>
  <si>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</si>
  <si>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</si>
  <si>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</si>
  <si>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</si>
  <si>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</si>
  <si>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</si>
  <si>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</si>
  <si>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</si>
  <si>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</si>
  <si>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</si>
  <si>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</si>
  <si>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</si>
  <si>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</si>
  <si>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</si>
  <si>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</si>
  <si>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</si>
  <si>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</si>
  <si>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</si>
  <si>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</si>
  <si>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</si>
  <si>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</si>
  <si>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</si>
  <si>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</si>
  <si>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</si>
  <si>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</si>
  <si>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</si>
  <si>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</si>
  <si>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</si>
  <si>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</si>
  <si>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</si>
  <si>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</si>
  <si>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</si>
  <si>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</si>
  <si>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</si>
  <si>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</si>
  <si>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</si>
  <si>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</si>
  <si>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</si>
  <si>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</si>
  <si>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</si>
  <si>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</si>
  <si>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</si>
  <si>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</si>
  <si>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</si>
  <si>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</si>
  <si>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</si>
  <si>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</si>
  <si>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</si>
  <si>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</si>
  <si>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</si>
  <si>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</si>
  <si>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</si>
  <si>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</si>
  <si>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</si>
  <si>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</si>
  <si>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</si>
  <si>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</si>
  <si>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</si>
  <si>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</si>
  <si>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</si>
  <si>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</si>
  <si>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</si>
  <si>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</si>
  <si>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</si>
  <si>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</si>
  <si>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</si>
  <si>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</si>
  <si>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</si>
  <si>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</si>
  <si>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</si>
  <si>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</si>
  <si>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</si>
  <si>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</si>
  <si>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</si>
  <si>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</si>
  <si>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</si>
  <si>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</si>
  <si>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</si>
  <si>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</si>
  <si>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</si>
  <si>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</si>
  <si>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</si>
  <si>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</si>
  <si>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</si>
  <si>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</si>
  <si>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</si>
  <si>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</si>
  <si>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</si>
  <si>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</si>
  <si>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</si>
  <si>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</si>
  <si>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</si>
  <si>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</si>
  <si>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</si>
  <si>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</si>
  <si>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</si>
  <si>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</si>
  <si>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</si>
  <si>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</si>
  <si>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</si>
  <si>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</si>
  <si>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</si>
  <si>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</si>
  <si>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</si>
  <si>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</si>
  <si>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</si>
  <si>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</si>
  <si>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</si>
  <si>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</si>
  <si>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</si>
  <si>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</si>
  <si>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</si>
  <si>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</si>
  <si>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</si>
  <si>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</si>
  <si>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</si>
  <si>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</si>
  <si>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</si>
  <si>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</si>
  <si>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</si>
  <si>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</si>
  <si>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</si>
  <si>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</si>
  <si>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</si>
  <si>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</si>
  <si>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</si>
  <si>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</si>
  <si>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</si>
  <si>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</si>
  <si>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</si>
  <si>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</si>
  <si>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</si>
  <si>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</si>
  <si>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</si>
  <si>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</si>
  <si>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</si>
  <si>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</si>
  <si>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</si>
  <si>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</si>
  <si>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</si>
  <si>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</si>
  <si>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</si>
  <si>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</si>
  <si>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</si>
  <si>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</si>
  <si>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</si>
  <si>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</si>
  <si>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</si>
  <si>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</si>
  <si>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</si>
  <si>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</si>
  <si>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</si>
  <si>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</si>
  <si>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</si>
  <si>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</si>
  <si>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</si>
  <si>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</si>
  <si>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</si>
  <si>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</si>
  <si>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</si>
  <si>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</si>
  <si>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</si>
  <si>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</si>
  <si>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</si>
  <si>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</si>
  <si>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</si>
  <si>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</si>
  <si>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</si>
  <si>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</si>
  <si>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</si>
  <si>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</si>
  <si>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</si>
  <si>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</si>
  <si>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</si>
  <si>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</si>
  <si>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</si>
  <si>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</si>
  <si>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</si>
  <si>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</si>
  <si>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</si>
  <si>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</si>
  <si>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</si>
  <si>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</si>
  <si>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</si>
  <si>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</si>
  <si>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</si>
  <si>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</si>
  <si>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</si>
  <si>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</si>
  <si>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</si>
  <si>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</si>
  <si>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</si>
  <si>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</si>
  <si>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</si>
  <si>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</si>
  <si>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</si>
  <si>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</si>
  <si>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</si>
  <si>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</si>
  <si>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</si>
  <si>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</si>
  <si>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</si>
  <si>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</si>
  <si>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</si>
  <si>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</si>
  <si>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</si>
  <si>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</si>
  <si>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</si>
  <si>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</si>
  <si>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</si>
  <si>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</si>
  <si>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</si>
  <si>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</si>
  <si>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</si>
  <si>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</si>
  <si>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</si>
  <si>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</si>
  <si>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</si>
  <si>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</si>
  <si>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</si>
  <si>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</si>
  <si>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</si>
  <si>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</si>
  <si>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</si>
  <si>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</si>
  <si>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</si>
  <si>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</si>
  <si>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</si>
  <si>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</si>
  <si>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</si>
  <si>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</si>
  <si>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</si>
  <si>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</si>
  <si>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</si>
  <si>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</si>
  <si>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</si>
  <si>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</si>
  <si>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</si>
  <si>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</si>
  <si>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</si>
  <si>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</si>
  <si>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</si>
  <si>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</si>
  <si>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</si>
  <si>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</si>
  <si>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</si>
  <si>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</si>
  <si>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</si>
  <si>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</si>
  <si>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</si>
  <si>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</si>
  <si>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</si>
  <si>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</si>
  <si>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</si>
  <si>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</si>
  <si>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</si>
  <si>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</si>
  <si>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</si>
  <si>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</si>
  <si>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</si>
  <si>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</si>
  <si>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</si>
  <si>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</si>
  <si>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</si>
  <si>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</si>
  <si>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</si>
  <si>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</si>
  <si>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</si>
  <si>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</si>
  <si>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</si>
  <si>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</si>
  <si>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</si>
  <si>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</si>
  <si>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</si>
  <si>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</si>
  <si>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</si>
  <si>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</si>
  <si>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</si>
  <si>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</si>
  <si>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</si>
  <si>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</si>
  <si>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</si>
  <si>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</si>
  <si>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</si>
  <si>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</si>
  <si>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</si>
  <si>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</si>
  <si>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</si>
  <si>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</si>
  <si>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</si>
  <si>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</si>
  <si>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</si>
  <si>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</si>
  <si>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</si>
  <si>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</si>
  <si>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</si>
  <si>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</si>
  <si>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</si>
  <si>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</si>
  <si>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</si>
  <si>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</si>
  <si>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</si>
  <si>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</si>
  <si>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</si>
  <si>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</si>
  <si>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</si>
  <si>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</si>
  <si>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</si>
  <si>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</si>
  <si>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</si>
  <si>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</si>
  <si>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</si>
  <si>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</si>
  <si>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</si>
  <si>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</si>
  <si>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</si>
  <si>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</si>
  <si>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</si>
  <si>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</si>
  <si>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</si>
  <si>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</si>
  <si>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</si>
  <si>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</si>
  <si>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</si>
  <si>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</si>
  <si>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</si>
  <si>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</si>
  <si>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</si>
  <si>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</si>
  <si>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</si>
  <si>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</si>
  <si>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</si>
  <si>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</si>
  <si>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</si>
  <si>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</si>
  <si>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</si>
  <si>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</si>
  <si>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</si>
  <si>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</si>
  <si>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</si>
  <si>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</si>
  <si>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</si>
  <si>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</si>
  <si>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</si>
  <si>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</si>
  <si>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</si>
  <si>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</si>
  <si>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</si>
  <si>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</si>
  <si>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</si>
  <si>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</si>
  <si>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</si>
  <si>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</si>
  <si>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</si>
  <si>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</si>
  <si>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</si>
  <si>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</si>
  <si>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</si>
  <si>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</si>
  <si>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</si>
  <si>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</si>
  <si>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</si>
  <si>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</si>
  <si>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</si>
  <si>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</si>
  <si>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</si>
  <si>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</si>
  <si>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</si>
  <si>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</si>
  <si>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</si>
  <si>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</si>
  <si>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</si>
  <si>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</si>
  <si>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</si>
  <si>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</si>
  <si>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</si>
  <si>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</si>
  <si>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</si>
  <si>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</si>
  <si>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</si>
  <si>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</si>
  <si>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</si>
  <si>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</si>
  <si>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</si>
  <si>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</si>
  <si>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</si>
  <si>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</si>
  <si>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</si>
  <si>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</si>
  <si>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</si>
  <si>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</si>
  <si>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</si>
  <si>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</si>
  <si>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</si>
  <si>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</si>
  <si>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</si>
  <si>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</si>
  <si>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</si>
  <si>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</si>
  <si>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</si>
  <si>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</si>
  <si>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</si>
  <si>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</si>
  <si>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</si>
  <si>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</si>
  <si>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</si>
  <si>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</si>
  <si>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</si>
  <si>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</si>
  <si>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</si>
  <si>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</si>
  <si>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</si>
  <si>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</si>
  <si>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</si>
  <si>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</si>
  <si>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</si>
  <si>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</si>
  <si>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</si>
  <si>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</si>
  <si>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</si>
  <si>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</si>
  <si>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</si>
  <si>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</si>
  <si>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</si>
  <si>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</si>
  <si>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</si>
  <si>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</si>
  <si>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</si>
  <si>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</si>
  <si>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</si>
  <si>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</si>
  <si>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</si>
  <si>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</si>
  <si>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</si>
  <si>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</si>
  <si>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</si>
  <si>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</si>
  <si>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</si>
  <si>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</si>
  <si>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</si>
  <si>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</si>
  <si>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</si>
  <si>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</si>
  <si>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</si>
  <si>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</si>
  <si>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</si>
  <si>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</si>
  <si>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</si>
  <si>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</si>
  <si>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</si>
  <si>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</si>
  <si>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</si>
  <si>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</si>
  <si>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</si>
  <si>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</si>
  <si>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</si>
  <si>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</si>
  <si>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</si>
  <si>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</si>
  <si>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</si>
  <si>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</si>
  <si>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</si>
  <si>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</si>
  <si>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</si>
  <si>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</si>
  <si>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</si>
  <si>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</si>
  <si>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</si>
  <si>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</si>
  <si>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</si>
  <si>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</si>
  <si>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</si>
  <si>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</si>
  <si>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</si>
  <si>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</si>
  <si>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</si>
  <si>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</si>
  <si>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</si>
  <si>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</si>
  <si>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</si>
  <si>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</si>
  <si>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</si>
  <si>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</si>
  <si>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</si>
  <si>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</si>
  <si>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</si>
  <si>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</si>
  <si>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</si>
  <si>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</si>
  <si>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</si>
  <si>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</si>
  <si>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</si>
  <si>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</si>
  <si>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</si>
  <si>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</si>
  <si>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</si>
  <si>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</si>
  <si>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</si>
  <si>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</si>
  <si>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</si>
  <si>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</si>
  <si>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</si>
  <si>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</si>
  <si>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</si>
  <si>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</si>
  <si>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</si>
  <si>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</si>
  <si>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</si>
  <si>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</si>
  <si>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</si>
  <si>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</si>
  <si>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</si>
  <si>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</si>
  <si>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</si>
  <si>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</si>
  <si>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</si>
  <si>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</si>
  <si>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</si>
  <si>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</si>
  <si>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</si>
  <si>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</si>
  <si>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</si>
  <si>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</si>
  <si>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</si>
  <si>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</si>
  <si>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</si>
  <si>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</si>
  <si>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</si>
  <si>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</si>
  <si>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</si>
  <si>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</si>
  <si>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</si>
  <si>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</si>
  <si>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</si>
  <si>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</si>
  <si>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</si>
  <si>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</si>
  <si>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</si>
  <si>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</si>
  <si>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</si>
  <si>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</si>
  <si>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</si>
  <si>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</si>
  <si>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</si>
  <si>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</si>
  <si>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</si>
  <si>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</si>
  <si>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</si>
  <si>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</si>
  <si>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</si>
  <si>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</si>
  <si>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</si>
  <si>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</si>
  <si>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</si>
  <si>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</si>
  <si>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</si>
  <si>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</si>
  <si>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</si>
  <si>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</si>
  <si>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</si>
  <si>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</si>
  <si>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</si>
  <si>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</si>
  <si>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</si>
  <si>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</si>
  <si>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</si>
  <si>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</si>
  <si>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</si>
  <si>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</si>
  <si>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</si>
  <si>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</si>
  <si>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</si>
  <si>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</si>
  <si>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</si>
  <si>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</si>
  <si>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</si>
  <si>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</si>
  <si>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</si>
  <si>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</si>
  <si>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</si>
  <si>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</si>
  <si>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</si>
  <si>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</si>
  <si>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</si>
  <si>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</si>
  <si>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</si>
  <si>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</si>
  <si>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</si>
  <si>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</si>
  <si>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</si>
  <si>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</si>
  <si>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</si>
  <si>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</si>
  <si>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</si>
  <si>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</si>
  <si>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</si>
  <si>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</si>
  <si>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</si>
  <si>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</si>
  <si>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</si>
  <si>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</si>
  <si>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</si>
  <si>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</si>
  <si>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</si>
  <si>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</si>
  <si>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</si>
  <si>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</si>
  <si>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</si>
  <si>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</si>
  <si>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</si>
  <si>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</si>
  <si>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</si>
  <si>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</si>
  <si>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</si>
  <si>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</si>
  <si>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</si>
  <si>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</si>
  <si>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</si>
  <si>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</si>
  <si>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</si>
  <si>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</si>
  <si>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</si>
  <si>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</si>
  <si>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</si>
  <si>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</si>
  <si>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</si>
  <si>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</si>
  <si>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</si>
  <si>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</si>
  <si>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</si>
  <si>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</si>
  <si>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</si>
  <si>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</si>
  <si>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</si>
  <si>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</si>
  <si>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</si>
  <si>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</si>
  <si>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</si>
  <si>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</si>
  <si>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</si>
  <si>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</si>
  <si>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</si>
  <si>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</si>
  <si>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</si>
  <si>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</si>
  <si>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</si>
  <si>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</si>
  <si>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</si>
  <si>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</si>
  <si>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</si>
  <si>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</si>
  <si>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</si>
  <si>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</si>
  <si>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</si>
  <si>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</si>
  <si>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</si>
  <si>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</si>
  <si>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</si>
  <si>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</si>
  <si>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</si>
  <si>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</si>
  <si>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</si>
  <si>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</si>
  <si>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</si>
  <si>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</si>
  <si>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</si>
  <si>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</si>
  <si>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</si>
  <si>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</si>
  <si>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</si>
  <si>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</si>
  <si>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</si>
  <si>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</si>
  <si>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</si>
  <si>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</si>
  <si>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</si>
  <si>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</si>
  <si>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</si>
  <si>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</si>
  <si>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</si>
  <si>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</si>
  <si>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</si>
  <si>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</si>
  <si>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</si>
  <si>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</si>
  <si>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</si>
  <si>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</si>
  <si>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</si>
  <si>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</si>
  <si>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</si>
  <si>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</si>
  <si>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</si>
  <si>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</si>
  <si>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</si>
  <si>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</si>
  <si>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</si>
  <si>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</si>
  <si>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</si>
  <si>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</si>
  <si>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</si>
  <si>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</si>
  <si>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</si>
  <si>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</si>
  <si>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</si>
  <si>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</si>
  <si>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</si>
  <si>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</si>
  <si>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</si>
  <si>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</si>
  <si>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</si>
  <si>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</si>
  <si>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</si>
  <si>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</si>
  <si>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</si>
  <si>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</si>
  <si>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</si>
  <si>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</si>
  <si>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</si>
  <si>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</si>
  <si>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</si>
  <si>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</si>
  <si>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</si>
  <si>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</si>
  <si>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</si>
  <si>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</si>
  <si>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</si>
  <si>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</si>
  <si>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</si>
  <si>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</si>
  <si>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</si>
  <si>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</si>
  <si>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</si>
  <si>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</si>
  <si>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</si>
  <si>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</si>
  <si>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</si>
  <si>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</si>
  <si>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</si>
  <si>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</si>
  <si>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</si>
  <si>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</si>
  <si>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</si>
  <si>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</si>
  <si>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</si>
  <si>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</si>
  <si>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</si>
  <si>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</si>
  <si>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</si>
  <si>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</si>
  <si>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</si>
  <si>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</si>
  <si>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</si>
  <si>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</si>
  <si>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</si>
  <si>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</si>
  <si>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</si>
  <si>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</si>
  <si>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</si>
  <si>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</si>
  <si>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</si>
  <si>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</si>
  <si>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</si>
  <si>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</si>
  <si>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</si>
  <si>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</si>
  <si>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</si>
  <si>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</si>
  <si>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</si>
  <si>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</si>
  <si>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</si>
  <si>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</si>
  <si>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</si>
  <si>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</si>
  <si>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</si>
  <si>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</si>
  <si>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</si>
  <si>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</si>
  <si>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</si>
  <si>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</si>
  <si>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</si>
  <si>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</si>
  <si>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</si>
  <si>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</si>
  <si>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</si>
  <si>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</si>
  <si>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</si>
  <si>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</si>
  <si>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</si>
  <si>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</si>
  <si>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</si>
  <si>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</si>
  <si>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</si>
  <si>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</si>
  <si>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</si>
  <si>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</si>
  <si>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</si>
  <si>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</si>
  <si>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</si>
  <si>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</si>
  <si>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</si>
  <si>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</si>
  <si>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</si>
  <si>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</si>
  <si>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</si>
  <si>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</si>
  <si>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</si>
  <si>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</si>
  <si>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</si>
  <si>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</si>
  <si>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</si>
  <si>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</si>
  <si>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</si>
  <si>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</si>
  <si>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</si>
  <si>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</si>
  <si>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</si>
  <si>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</si>
  <si>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</si>
  <si>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</si>
  <si>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</si>
  <si>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</si>
  <si>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</si>
  <si>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</si>
  <si>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</si>
  <si>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</si>
  <si>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</si>
  <si>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</si>
  <si>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</si>
  <si>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</si>
  <si>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</si>
  <si>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</si>
  <si>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</si>
  <si>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</si>
  <si>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</si>
  <si>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</si>
  <si>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</si>
  <si>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</si>
  <si>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</si>
  <si>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</si>
  <si>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</si>
  <si>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</si>
  <si>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</si>
  <si>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</si>
  <si>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</si>
  <si>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</si>
  <si>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</si>
  <si>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</si>
  <si>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</si>
  <si>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</si>
  <si>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</si>
  <si>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</si>
  <si>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</si>
  <si>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</si>
  <si>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</si>
  <si>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</si>
  <si>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</si>
  <si>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</si>
  <si>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</si>
  <si>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</si>
  <si>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</si>
  <si>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</si>
  <si>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</si>
  <si>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</si>
  <si>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</si>
  <si>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</si>
  <si>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</si>
  <si>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</si>
  <si>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</si>
  <si>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</si>
  <si>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</si>
  <si>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</si>
  <si>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</si>
  <si>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</si>
  <si>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</si>
  <si>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</si>
  <si>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</si>
  <si>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</si>
  <si>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</si>
  <si>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</si>
  <si>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</si>
  <si>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</si>
  <si>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</si>
  <si>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</si>
  <si>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</si>
  <si>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</si>
  <si>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</si>
  <si>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</si>
  <si>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</si>
  <si>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</si>
  <si>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</si>
  <si>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</si>
  <si>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</si>
  <si>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</si>
  <si>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</si>
  <si>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</si>
  <si>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</si>
  <si>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</si>
  <si>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</si>
  <si>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</si>
  <si>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</si>
  <si>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</si>
  <si>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</si>
  <si>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</si>
  <si>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</si>
  <si>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</si>
  <si>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</si>
  <si>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</si>
  <si>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</si>
  <si>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</si>
  <si>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</si>
  <si>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</si>
  <si>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</si>
  <si>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</si>
  <si>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</si>
  <si>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</si>
  <si>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</si>
  <si>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</si>
  <si>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</si>
  <si>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</si>
  <si>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</si>
  <si>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</si>
  <si>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</si>
  <si>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</si>
  <si>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</si>
  <si>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</si>
  <si>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</si>
  <si>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</si>
  <si>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</si>
  <si>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</si>
  <si>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</si>
  <si>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</si>
  <si>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</si>
  <si>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</si>
  <si>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</si>
  <si>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</si>
  <si>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</si>
  <si>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</si>
  <si>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</si>
  <si>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</si>
  <si>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</si>
  <si>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</si>
  <si>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</si>
  <si>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</si>
  <si>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</si>
  <si>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</si>
  <si>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</si>
  <si>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</si>
  <si>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</si>
  <si>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</si>
  <si>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</si>
  <si>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</si>
  <si>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</si>
  <si>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</si>
  <si>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</si>
  <si>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</si>
  <si>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</si>
  <si>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</si>
  <si>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</si>
  <si>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</si>
  <si>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</si>
  <si>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</si>
  <si>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</si>
  <si>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</si>
  <si>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</si>
  <si>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</si>
  <si>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</si>
  <si>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</si>
  <si>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</si>
  <si>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</si>
  <si>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</si>
  <si>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</si>
  <si>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</si>
  <si>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</si>
  <si>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</si>
  <si>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</si>
  <si>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</si>
  <si>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</si>
  <si>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</si>
  <si>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</si>
  <si>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</si>
  <si>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</si>
  <si>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</si>
  <si>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</si>
  <si>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</si>
  <si>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</si>
  <si>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</si>
  <si>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</si>
  <si>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</si>
  <si>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</si>
  <si>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</si>
  <si>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</si>
  <si>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</si>
  <si>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</si>
  <si>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</si>
  <si>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</si>
  <si>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</si>
  <si>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</si>
  <si>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</si>
  <si>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</si>
  <si>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</si>
  <si>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</si>
  <si>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</si>
  <si>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</si>
  <si>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</si>
  <si>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</si>
  <si>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</si>
  <si>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</si>
  <si>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</si>
  <si>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</si>
  <si>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</si>
  <si>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</si>
  <si>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</si>
  <si>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</si>
  <si>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</si>
  <si>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</si>
  <si>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</si>
  <si>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</si>
  <si>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</si>
  <si>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</si>
  <si>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</si>
  <si>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</si>
  <si>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</si>
  <si>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</si>
  <si>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</si>
  <si>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</si>
  <si>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</si>
  <si>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</si>
  <si>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</si>
  <si>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</si>
  <si>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</si>
  <si>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</si>
  <si>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</si>
  <si>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</si>
  <si>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</si>
  <si>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</si>
  <si>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</si>
  <si>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</si>
  <si>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</si>
  <si>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</si>
  <si>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</si>
  <si>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</si>
  <si>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</si>
  <si>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</si>
  <si>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</si>
  <si>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</si>
  <si>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</si>
  <si>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</si>
  <si>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</si>
  <si>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</si>
  <si>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</si>
  <si>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</si>
  <si>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</si>
  <si>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</si>
  <si>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</si>
  <si>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</si>
  <si>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</si>
  <si>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</si>
  <si>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</si>
  <si>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</si>
  <si>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</si>
  <si>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</si>
  <si>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</si>
  <si>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</si>
  <si>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</si>
  <si>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</si>
  <si>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</si>
  <si>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</si>
  <si>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</si>
  <si>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</si>
  <si>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</si>
  <si>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</si>
  <si>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</si>
  <si>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</si>
  <si>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</si>
  <si>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</si>
  <si>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</si>
  <si>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</si>
  <si>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</si>
  <si>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</si>
  <si>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</si>
  <si>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</si>
  <si>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</si>
  <si>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</si>
  <si>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</si>
  <si>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</si>
  <si>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</si>
  <si>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</si>
  <si>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</si>
  <si>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</si>
  <si>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</si>
  <si>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</si>
  <si>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</si>
  <si>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</si>
  <si>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</si>
  <si>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</si>
  <si>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</si>
  <si>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</si>
  <si>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</si>
  <si>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</si>
  <si>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</si>
  <si>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</si>
  <si>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</si>
  <si>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</si>
  <si>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</si>
  <si>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</si>
  <si>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</si>
  <si>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</si>
  <si>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</si>
  <si>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</si>
  <si>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</si>
  <si>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</si>
  <si>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</si>
  <si>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</si>
  <si>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</si>
  <si>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</si>
  <si>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</si>
  <si>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</si>
  <si>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</si>
  <si>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</si>
  <si>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</si>
  <si>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</si>
  <si>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</si>
  <si>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</si>
  <si>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</si>
  <si>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</si>
  <si>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</si>
  <si>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</si>
  <si>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</si>
  <si>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</si>
  <si>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</si>
  <si>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</si>
  <si>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</si>
  <si>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</si>
  <si>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</si>
  <si>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</si>
  <si>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</si>
  <si>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</si>
  <si>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</si>
  <si>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</si>
  <si>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</si>
  <si>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</si>
  <si>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</si>
  <si>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</si>
  <si>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</si>
  <si>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</si>
  <si>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</si>
  <si>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</si>
  <si>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</si>
  <si>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</si>
  <si>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</si>
  <si>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</si>
  <si>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</si>
  <si>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</si>
  <si>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</si>
  <si>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</si>
  <si>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</si>
  <si>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</si>
  <si>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</si>
  <si>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</si>
  <si>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</si>
  <si>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</si>
  <si>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</si>
  <si>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</si>
  <si>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</si>
  <si>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</si>
  <si>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</si>
  <si>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</si>
  <si>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</si>
  <si>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</si>
  <si>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</si>
  <si>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</si>
  <si>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</si>
  <si>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</si>
  <si>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</si>
  <si>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</si>
  <si>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</si>
  <si>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</si>
  <si>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</si>
  <si>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</si>
  <si>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</si>
  <si>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</si>
  <si>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</si>
  <si>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</si>
  <si>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</si>
  <si>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</si>
  <si>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</si>
  <si>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</si>
  <si>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</si>
  <si>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</si>
  <si>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</si>
  <si>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</si>
  <si>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</si>
  <si>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</si>
  <si>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</si>
  <si>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</si>
  <si>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</si>
  <si>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</si>
  <si>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</si>
  <si>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</si>
  <si>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</si>
  <si>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</si>
  <si>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</si>
  <si>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</si>
  <si>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</si>
  <si>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</si>
  <si>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</si>
  <si>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</si>
  <si>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</si>
  <si>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</si>
  <si>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</si>
  <si>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</si>
  <si>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</si>
  <si>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</si>
  <si>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</si>
  <si>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</si>
  <si>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</si>
  <si>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</si>
  <si>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</si>
  <si>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</si>
  <si>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</si>
  <si>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</si>
  <si>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</si>
  <si>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</si>
  <si>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</si>
  <si>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</si>
  <si>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</si>
  <si>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</si>
  <si>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</si>
  <si>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</si>
  <si>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</si>
  <si>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</si>
  <si>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</si>
  <si>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</si>
  <si>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</si>
  <si>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</si>
  <si>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</si>
  <si>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</si>
  <si>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</si>
  <si>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</si>
  <si>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</si>
  <si>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</si>
  <si>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</si>
  <si>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</si>
  <si>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</si>
  <si>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</si>
  <si>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</si>
  <si>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</si>
  <si>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</si>
  <si>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</si>
  <si>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</si>
  <si>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</si>
  <si>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</si>
  <si>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</si>
  <si>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</si>
  <si>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</si>
  <si>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</si>
  <si>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</si>
  <si>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</si>
  <si>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</si>
  <si>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</si>
  <si>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</si>
  <si>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</si>
  <si>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</si>
  <si>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</si>
  <si>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</si>
  <si>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</si>
  <si>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</si>
  <si>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</si>
  <si>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</si>
  <si>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</si>
  <si>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</si>
  <si>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</si>
  <si>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</si>
  <si>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</si>
  <si>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</si>
  <si>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</si>
  <si>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</si>
  <si>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</si>
  <si>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</si>
  <si>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</si>
  <si>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</si>
  <si>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</si>
  <si>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</si>
  <si>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</si>
  <si>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</si>
  <si>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</si>
  <si>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</si>
  <si>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</si>
  <si>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</si>
  <si>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</si>
  <si>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</si>
  <si>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</si>
  <si>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</si>
  <si>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</si>
  <si>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</si>
  <si>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</si>
  <si>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</si>
  <si>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</si>
  <si>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</si>
  <si>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</si>
  <si>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</si>
  <si>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</si>
  <si>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</si>
  <si>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</si>
  <si>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</si>
  <si>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</si>
  <si>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</si>
  <si>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</si>
  <si>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</si>
  <si>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</si>
  <si>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</si>
  <si>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</si>
  <si>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</si>
  <si>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</si>
  <si>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</si>
  <si>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</si>
  <si>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</si>
  <si>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</si>
  <si>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</si>
  <si>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</si>
  <si>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</si>
  <si>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</si>
  <si>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</si>
  <si>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</si>
  <si>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</si>
  <si>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</si>
  <si>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</si>
  <si>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</si>
  <si>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</si>
  <si>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</si>
  <si>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</si>
  <si>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</si>
  <si>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</si>
  <si>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</si>
  <si>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</si>
  <si>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</si>
  <si>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</si>
  <si>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</si>
  <si>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</si>
  <si>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</si>
  <si>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</si>
  <si>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</si>
  <si>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</si>
  <si>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</si>
  <si>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</si>
  <si>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</si>
  <si>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</si>
  <si>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</si>
  <si>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</si>
  <si>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</si>
  <si>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</si>
  <si>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</si>
  <si>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</si>
  <si>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</si>
  <si>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</si>
  <si>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</si>
  <si>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</si>
  <si>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</si>
  <si>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</si>
  <si>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</si>
  <si>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</si>
  <si>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</si>
  <si>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</si>
  <si>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</si>
  <si>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</si>
  <si>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</si>
  <si>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</si>
  <si>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</si>
  <si>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</si>
  <si>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</si>
  <si>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</si>
  <si>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</si>
  <si>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</si>
  <si>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</si>
  <si>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</si>
  <si>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</si>
  <si>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</si>
  <si>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</si>
  <si>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</si>
  <si>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</si>
  <si>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</si>
  <si>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</si>
  <si>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</si>
  <si>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</si>
  <si>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</si>
  <si>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</si>
  <si>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</si>
  <si>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</si>
  <si>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</si>
  <si>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</si>
  <si>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</si>
  <si>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</si>
  <si>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</si>
  <si>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</si>
  <si>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</si>
  <si>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</si>
  <si>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</si>
  <si>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</si>
  <si>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</si>
  <si>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</si>
  <si>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</si>
  <si>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</si>
  <si>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</si>
  <si>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</si>
  <si>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</si>
  <si>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</si>
  <si>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</si>
  <si>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</si>
  <si>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</si>
  <si>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</si>
  <si>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</si>
  <si>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</si>
  <si>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</si>
  <si>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</si>
  <si>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</si>
  <si>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</si>
  <si>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</si>
  <si>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</si>
  <si>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</si>
  <si>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</si>
  <si>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</si>
  <si>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</si>
  <si>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</si>
  <si>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</si>
  <si>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</si>
  <si>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</si>
  <si>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</si>
  <si>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</si>
  <si>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</si>
  <si>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</si>
  <si>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</si>
  <si>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</si>
  <si>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</si>
  <si>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</si>
  <si>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</si>
  <si>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</si>
  <si>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</si>
  <si>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</si>
  <si>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</si>
  <si>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</si>
  <si>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</si>
  <si>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</si>
  <si>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</si>
  <si>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</si>
  <si>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</si>
  <si>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</si>
  <si>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</si>
  <si>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</si>
  <si>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</si>
  <si>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</si>
  <si>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</si>
  <si>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</si>
  <si>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</si>
  <si>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</si>
  <si>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</si>
  <si>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</si>
  <si>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</si>
  <si>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</si>
  <si>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</si>
  <si>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</si>
  <si>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</si>
  <si>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</si>
  <si>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</si>
  <si>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</si>
  <si>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</si>
  <si>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</si>
  <si>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</si>
  <si>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</si>
  <si>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</si>
  <si>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</si>
  <si>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</si>
  <si>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</si>
  <si>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</si>
  <si>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</si>
  <si>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</si>
  <si>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</si>
  <si>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</si>
  <si>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</si>
  <si>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</si>
  <si>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</si>
  <si>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</si>
  <si>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</si>
  <si>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</si>
  <si>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</si>
  <si>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</si>
  <si>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</si>
  <si>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</si>
  <si>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</si>
  <si>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</si>
  <si>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</si>
  <si>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</si>
  <si>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</si>
  <si>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</si>
  <si>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</si>
  <si>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</si>
  <si>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</si>
  <si>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</si>
  <si>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</si>
  <si>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</si>
  <si>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</si>
  <si>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</si>
  <si>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</si>
  <si>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</si>
  <si>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</si>
  <si>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</si>
  <si>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</si>
  <si>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</si>
  <si>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</si>
  <si>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</si>
  <si>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</si>
  <si>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</si>
  <si>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</si>
  <si>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</si>
  <si>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</si>
  <si>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</si>
  <si>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</si>
  <si>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</si>
  <si>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</si>
  <si>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</si>
  <si>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</si>
  <si>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</si>
  <si>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</si>
  <si>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</si>
  <si>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</si>
  <si>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</si>
  <si>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</si>
  <si>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</si>
  <si>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</si>
  <si>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</si>
  <si>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</si>
  <si>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</si>
  <si>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</si>
  <si>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</si>
  <si>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</si>
  <si>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</si>
  <si>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</si>
  <si>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</si>
  <si>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</si>
  <si>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</si>
  <si>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</si>
  <si>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</si>
  <si>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</si>
  <si>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</si>
  <si>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</si>
  <si>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</si>
  <si>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</si>
  <si>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</si>
  <si>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</si>
  <si>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</si>
  <si>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</si>
  <si>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</si>
  <si>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</si>
  <si>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</si>
  <si>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</si>
  <si>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</si>
  <si>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</si>
  <si>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</si>
  <si>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</si>
  <si>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</si>
  <si>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</si>
  <si>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</si>
  <si>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</si>
  <si>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</si>
  <si>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</si>
  <si>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</si>
  <si>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</si>
  <si>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</si>
  <si>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</si>
  <si>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</si>
  <si>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</si>
  <si>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</si>
  <si>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</si>
  <si>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</si>
  <si>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</si>
  <si>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</si>
  <si>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</si>
  <si>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</si>
  <si>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</si>
  <si>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</si>
  <si>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</si>
  <si>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</si>
  <si>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</si>
  <si>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</si>
  <si>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</si>
  <si>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</si>
  <si>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</si>
  <si>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</si>
  <si>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</si>
  <si>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</si>
  <si>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</si>
  <si>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</si>
  <si>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</si>
  <si>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</si>
  <si>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</si>
  <si>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</si>
  <si>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</si>
  <si>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</si>
  <si>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</si>
  <si>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</si>
  <si>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</si>
  <si>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</si>
  <si>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</si>
  <si>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</si>
  <si>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</si>
  <si>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</si>
  <si>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</si>
  <si>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</si>
  <si>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</si>
  <si>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</si>
  <si>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</si>
  <si>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</si>
  <si>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</si>
  <si>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</si>
  <si>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</si>
  <si>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</si>
  <si>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</si>
  <si>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</si>
  <si>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</si>
  <si>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</si>
  <si>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</si>
  <si>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</si>
  <si>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</si>
  <si>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</si>
  <si>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</si>
  <si>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</si>
  <si>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</si>
  <si>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</si>
  <si>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</si>
  <si>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</si>
  <si>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</si>
  <si>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</si>
  <si>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</si>
  <si>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</si>
  <si>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</si>
  <si>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</si>
  <si>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</si>
  <si>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</si>
  <si>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</si>
  <si>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</si>
  <si>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</si>
  <si>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</si>
  <si>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</si>
  <si>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</si>
  <si>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</si>
  <si>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</si>
  <si>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</si>
  <si>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</si>
  <si>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</si>
  <si>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</si>
  <si>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</si>
  <si>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</si>
  <si>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</si>
  <si>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</si>
  <si>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</si>
  <si>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</si>
  <si>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</si>
  <si>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</si>
  <si>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</si>
  <si>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</si>
  <si>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</si>
  <si>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</si>
  <si>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</si>
  <si>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</si>
  <si>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</si>
  <si>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</si>
  <si>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</si>
  <si>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</si>
  <si>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</si>
  <si>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</si>
  <si>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</si>
  <si>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</si>
  <si>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</si>
  <si>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</si>
  <si>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</si>
  <si>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</si>
  <si>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</si>
  <si>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</si>
  <si>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</si>
  <si>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</si>
  <si>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</si>
  <si>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</si>
  <si>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</si>
  <si>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</si>
  <si>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</si>
  <si>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</si>
  <si>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</si>
  <si>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</si>
  <si>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</si>
  <si>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</si>
  <si>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</si>
  <si>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</si>
  <si>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</si>
  <si>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</si>
  <si>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</si>
  <si>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</si>
  <si>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</si>
  <si>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</si>
  <si>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</si>
  <si>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</si>
  <si>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</si>
  <si>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</si>
  <si>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</si>
  <si>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</si>
  <si>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</si>
  <si>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</si>
  <si>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</si>
  <si>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</si>
  <si>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</si>
  <si>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</si>
  <si>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</si>
  <si>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</si>
  <si>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</si>
  <si>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</si>
  <si>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</si>
  <si>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</si>
  <si>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</si>
  <si>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</si>
  <si>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</si>
  <si>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</si>
  <si>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</si>
  <si>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</si>
  <si>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</si>
  <si>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</si>
  <si>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</si>
  <si>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</si>
  <si>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</si>
  <si>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</si>
  <si>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</si>
  <si>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</si>
  <si>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</si>
  <si>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</si>
  <si>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</si>
  <si>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</si>
  <si>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</si>
  <si>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</si>
  <si>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</si>
  <si>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</si>
  <si>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</si>
  <si>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</si>
  <si>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</si>
  <si>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</si>
  <si>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</si>
  <si>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</si>
  <si>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</si>
  <si>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</si>
  <si>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</si>
  <si>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</si>
  <si>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</si>
  <si>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</si>
  <si>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</si>
  <si>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</si>
  <si>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</si>
  <si>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</si>
  <si>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</si>
  <si>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</si>
  <si>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</si>
  <si>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</si>
  <si>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</si>
  <si>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</si>
  <si>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</si>
  <si>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</si>
  <si>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</si>
  <si>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</si>
  <si>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</si>
  <si>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</si>
  <si>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</si>
  <si>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</si>
  <si>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</si>
  <si>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</si>
  <si>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</si>
  <si>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</si>
  <si>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</si>
  <si>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</si>
  <si>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</si>
  <si>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</si>
  <si>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</si>
  <si>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</si>
  <si>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</si>
  <si>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</si>
  <si>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</si>
  <si>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</si>
  <si>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</si>
  <si>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</si>
  <si>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</si>
  <si>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</si>
  <si>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</si>
  <si>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</si>
  <si>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</si>
  <si>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</si>
  <si>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</si>
  <si>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</si>
  <si>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</si>
  <si>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</si>
  <si>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</si>
  <si>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</si>
  <si>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</si>
  <si>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</si>
  <si>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</si>
  <si>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</si>
  <si>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</si>
  <si>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</si>
  <si>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</si>
  <si>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</si>
  <si>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</si>
  <si>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</si>
  <si>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</si>
  <si>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</si>
  <si>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</si>
  <si>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</si>
  <si>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</si>
  <si>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</si>
  <si>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</si>
  <si>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</si>
  <si>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</si>
  <si>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</si>
  <si>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</si>
  <si>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</si>
  <si>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</si>
  <si>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</si>
  <si>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</si>
  <si>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</si>
  <si>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</si>
  <si>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</si>
  <si>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</si>
  <si>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</si>
  <si>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</si>
  <si>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</si>
  <si>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</si>
  <si>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</si>
  <si>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</si>
  <si>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</si>
  <si>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</si>
  <si>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</si>
  <si>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</si>
  <si>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</si>
  <si>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</si>
  <si>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</si>
  <si>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</si>
  <si>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</si>
  <si>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</si>
  <si>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</si>
  <si>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</si>
  <si>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</si>
  <si>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</si>
  <si>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</si>
  <si>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</si>
  <si>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</si>
  <si>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</si>
  <si>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</si>
  <si>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</si>
  <si>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</si>
  <si>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</si>
  <si>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</si>
  <si>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</si>
  <si>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</si>
  <si>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</si>
  <si>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</si>
  <si>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</si>
  <si>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</si>
  <si>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</si>
  <si>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</si>
  <si>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</si>
  <si>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</si>
  <si>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</si>
  <si>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</si>
  <si>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</si>
  <si>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</si>
  <si>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</si>
  <si>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</si>
  <si>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</si>
  <si>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</si>
  <si>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</si>
  <si>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</si>
  <si>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</si>
  <si>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</si>
  <si>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</si>
  <si>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</si>
  <si>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</si>
  <si>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</si>
  <si>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</si>
  <si>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</si>
  <si>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</si>
  <si>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</si>
  <si>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</si>
  <si>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</si>
  <si>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</si>
  <si>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</si>
  <si>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</si>
  <si>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</si>
  <si>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</si>
  <si>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</si>
  <si>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</si>
  <si>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</si>
  <si>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</si>
  <si>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</si>
  <si>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</si>
  <si>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</si>
  <si>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</si>
  <si>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</si>
  <si>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</si>
  <si>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</si>
  <si>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</si>
  <si>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</si>
  <si>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</si>
  <si>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</si>
  <si>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</si>
  <si>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</si>
  <si>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</si>
  <si>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</si>
  <si>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</si>
  <si>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</si>
  <si>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</si>
  <si>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</si>
  <si>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</si>
  <si>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</si>
  <si>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</si>
  <si>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</si>
  <si>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</si>
  <si>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</si>
  <si>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</si>
  <si>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</si>
  <si>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</si>
  <si>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</si>
  <si>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</si>
  <si>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</si>
  <si>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</si>
  <si>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</si>
  <si>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</si>
  <si>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</si>
  <si>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</si>
  <si>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</si>
  <si>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</si>
  <si>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</si>
  <si>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</si>
  <si>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</si>
  <si>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</si>
  <si>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</si>
  <si>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</si>
  <si>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</si>
  <si>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</si>
  <si>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</si>
  <si>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</si>
  <si>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</si>
  <si>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</si>
  <si>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</si>
  <si>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</si>
  <si>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</si>
  <si>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</si>
  <si>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</si>
  <si>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</si>
  <si>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</si>
  <si>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</si>
  <si>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</si>
  <si>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</si>
  <si>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</si>
  <si>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</si>
  <si>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</si>
  <si>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</si>
  <si>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</si>
  <si>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</si>
  <si>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</si>
  <si>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</si>
  <si>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</si>
  <si>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</si>
  <si>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</si>
  <si>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</si>
  <si>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</si>
  <si>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</si>
  <si>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</si>
  <si>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</si>
  <si>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</si>
  <si>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</si>
  <si>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</si>
  <si>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</si>
  <si>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</si>
  <si>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</si>
  <si>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</si>
  <si>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</si>
  <si>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</si>
  <si>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</si>
  <si>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</si>
  <si>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</si>
  <si>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</si>
  <si>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</si>
  <si>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</si>
  <si>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</si>
  <si>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</si>
  <si>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</si>
  <si>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</si>
  <si>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</si>
  <si>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</si>
  <si>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</si>
  <si>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</si>
  <si>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</si>
  <si>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</si>
  <si>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</si>
  <si>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</si>
  <si>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</si>
  <si>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</si>
  <si>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</si>
  <si>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</si>
  <si>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</si>
  <si>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</si>
  <si>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</si>
  <si>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</si>
  <si>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</si>
  <si>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</si>
  <si>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</si>
  <si>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</si>
  <si>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</si>
  <si>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</si>
  <si>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</si>
  <si>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</si>
  <si>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</si>
  <si>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</si>
  <si>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</si>
  <si>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</si>
  <si>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</si>
  <si>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</si>
  <si>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</si>
  <si>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</si>
  <si>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</si>
  <si>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</si>
  <si>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</si>
  <si>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</si>
  <si>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</si>
  <si>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</si>
  <si>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</si>
  <si>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</si>
  <si>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</si>
  <si>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</si>
  <si>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</si>
  <si>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</si>
  <si>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</si>
  <si>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</si>
  <si>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</si>
  <si>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</si>
  <si>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</si>
  <si>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</si>
  <si>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</si>
  <si>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</si>
  <si>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</si>
  <si>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</si>
  <si>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</si>
  <si>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</si>
  <si>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</si>
  <si>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</si>
  <si>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</si>
  <si>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</si>
  <si>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</si>
  <si>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</si>
  <si>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</si>
  <si>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</si>
  <si>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</si>
  <si>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</si>
  <si>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</si>
  <si>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</si>
  <si>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</si>
  <si>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</si>
  <si>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</si>
  <si>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</si>
  <si>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</si>
  <si>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</si>
  <si>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</si>
  <si>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</si>
  <si>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</si>
  <si>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</si>
  <si>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</si>
  <si>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</si>
  <si>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</si>
  <si>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</si>
  <si>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</si>
  <si>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</si>
  <si>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</si>
  <si>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</si>
  <si>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</si>
  <si>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</si>
  <si>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</si>
  <si>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</si>
  <si>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</si>
  <si>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</si>
  <si>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</si>
  <si>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</si>
  <si>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</si>
  <si>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</si>
  <si>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</si>
  <si>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</si>
  <si>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</si>
  <si>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</si>
  <si>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</si>
  <si>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</si>
  <si>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</si>
  <si>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</si>
  <si>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</si>
  <si>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</si>
  <si>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</si>
  <si>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</si>
  <si>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</si>
  <si>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</si>
  <si>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</si>
  <si>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</si>
  <si>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</si>
  <si>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</si>
  <si>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</si>
  <si>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</si>
  <si>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</si>
  <si>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</si>
  <si>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</si>
  <si>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</si>
  <si>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</si>
  <si>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</si>
  <si>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</si>
  <si>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</si>
  <si>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</si>
  <si>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</si>
  <si>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</si>
  <si>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</si>
  <si>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</si>
  <si>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</si>
  <si>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</si>
  <si>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</si>
  <si>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</si>
  <si>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</si>
  <si>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</si>
  <si>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</si>
  <si>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</si>
  <si>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</si>
  <si>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</si>
  <si>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</si>
  <si>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</si>
  <si>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</si>
  <si>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</si>
  <si>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</si>
  <si>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</si>
  <si>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</si>
  <si>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</si>
  <si>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</si>
  <si>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</si>
  <si>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</si>
  <si>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</si>
  <si>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</si>
  <si>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</si>
  <si>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</si>
  <si>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</si>
  <si>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</si>
  <si>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</si>
  <si>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</si>
  <si>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</si>
  <si>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</si>
  <si>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</si>
  <si>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</si>
  <si>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</si>
  <si>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</si>
  <si>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</si>
  <si>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</si>
  <si>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</si>
  <si>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</si>
  <si>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</si>
  <si>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</si>
  <si>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</si>
  <si>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</si>
  <si>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</si>
  <si>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</si>
  <si>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</si>
  <si>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</si>
  <si>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</si>
  <si>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</si>
  <si>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</si>
  <si>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</si>
  <si>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</si>
  <si>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</si>
  <si>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</si>
  <si>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</si>
  <si>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</si>
  <si>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</si>
  <si>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</si>
  <si>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</si>
  <si>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</si>
  <si>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</si>
  <si>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</si>
  <si>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</si>
  <si>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</si>
  <si>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</si>
  <si>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</si>
  <si>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</si>
  <si>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</si>
  <si>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</si>
  <si>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</si>
  <si>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</si>
  <si>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</si>
  <si>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</si>
  <si>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</si>
  <si>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</si>
  <si>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</si>
  <si>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</si>
  <si>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</si>
  <si>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</si>
  <si>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</si>
  <si>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</si>
  <si>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</si>
  <si>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</si>
  <si>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</si>
  <si>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</si>
  <si>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</si>
  <si>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</si>
  <si>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</si>
  <si>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</si>
  <si>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</si>
  <si>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</si>
  <si>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</si>
  <si>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</si>
  <si>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</si>
  <si>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</si>
  <si>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</si>
  <si>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</si>
  <si>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</si>
  <si>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</si>
  <si>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</si>
  <si>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</si>
  <si>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</si>
  <si>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</si>
  <si>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</si>
  <si>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</si>
  <si>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</si>
  <si>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</si>
  <si>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</si>
  <si>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</si>
  <si>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</si>
  <si>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</si>
  <si>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</si>
  <si>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</si>
  <si>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</si>
  <si>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</si>
  <si>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</si>
  <si>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</si>
  <si>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</si>
  <si>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</si>
  <si>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</si>
  <si>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</si>
  <si>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</si>
  <si>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</si>
  <si>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</si>
  <si>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</si>
  <si>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</si>
  <si>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</si>
  <si>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</si>
  <si>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</si>
  <si>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</si>
  <si>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</si>
  <si>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</si>
  <si>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</si>
  <si>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</si>
  <si>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</si>
  <si>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</si>
  <si>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</si>
  <si>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</si>
  <si>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</si>
  <si>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</si>
  <si>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</si>
  <si>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</si>
  <si>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</si>
  <si>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</si>
  <si>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</si>
  <si>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</si>
  <si>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</si>
  <si>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</si>
  <si>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</si>
  <si>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</si>
  <si>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</si>
  <si>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</si>
  <si>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</si>
  <si>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</si>
  <si>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</si>
  <si>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</si>
  <si>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</si>
  <si>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</si>
  <si>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</si>
  <si>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</si>
  <si>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</si>
  <si>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</si>
  <si>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</si>
  <si>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</si>
  <si>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</si>
  <si>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</si>
  <si>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</si>
  <si>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</si>
  <si>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</si>
  <si>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</si>
  <si>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</si>
  <si>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</si>
  <si>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</si>
  <si>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</si>
  <si>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</si>
  <si>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</si>
  <si>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</si>
  <si>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</si>
  <si>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</si>
  <si>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</si>
  <si>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</si>
  <si>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</si>
  <si>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</si>
  <si>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</si>
  <si>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</si>
  <si>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</si>
  <si>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</si>
  <si>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</si>
  <si>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</si>
  <si>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</si>
  <si>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</si>
  <si>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</si>
  <si>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</si>
  <si>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</si>
  <si>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</si>
  <si>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</si>
  <si>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</si>
  <si>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</si>
  <si>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</si>
  <si>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</si>
  <si>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</si>
  <si>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</si>
  <si>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</si>
  <si>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</si>
  <si>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</si>
  <si>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</si>
  <si>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</si>
  <si>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</si>
  <si>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</si>
  <si>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</si>
  <si>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</si>
  <si>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</si>
  <si>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</si>
  <si>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</si>
  <si>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</si>
  <si>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</si>
  <si>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</si>
  <si>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</si>
  <si>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</si>
  <si>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</si>
  <si>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</si>
  <si>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</si>
  <si>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</si>
  <si>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</si>
  <si>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</si>
  <si>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</si>
  <si>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</si>
  <si>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</si>
  <si>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</si>
  <si>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</si>
  <si>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</si>
  <si>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</si>
  <si>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</si>
  <si>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</si>
  <si>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</si>
  <si>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</si>
  <si>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</si>
  <si>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</si>
  <si>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</si>
  <si>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</si>
  <si>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</si>
  <si>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</si>
  <si>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</si>
  <si>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</si>
  <si>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</si>
  <si>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</si>
  <si>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</si>
  <si>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</si>
  <si>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</si>
  <si>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</si>
  <si>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</si>
  <si>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</si>
  <si>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</si>
  <si>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</si>
  <si>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</si>
  <si>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</si>
  <si>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</si>
  <si>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</si>
  <si>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</si>
  <si>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</si>
  <si>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</si>
  <si>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</si>
  <si>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</si>
  <si>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</si>
  <si>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</si>
  <si>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</si>
  <si>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</si>
  <si>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</si>
  <si>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</si>
  <si>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</si>
  <si>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</si>
  <si>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</si>
  <si>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</si>
  <si>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</si>
  <si>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</si>
  <si>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</si>
  <si>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</si>
  <si>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</si>
  <si>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</si>
  <si>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</si>
  <si>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</si>
  <si>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</si>
  <si>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</si>
  <si>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</si>
  <si>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</si>
  <si>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</si>
  <si>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</si>
  <si>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</si>
  <si>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</si>
  <si>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</si>
  <si>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</si>
  <si>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</si>
  <si>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</si>
  <si>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</si>
  <si>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</si>
  <si>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</si>
  <si>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</si>
  <si>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</si>
  <si>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</si>
  <si>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</si>
  <si>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</si>
  <si>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</si>
  <si>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</si>
  <si>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</si>
  <si>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</si>
  <si>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</si>
  <si>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</si>
  <si>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</si>
  <si>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</si>
  <si>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</si>
  <si>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</si>
  <si>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</si>
  <si>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</si>
  <si>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</si>
  <si>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</si>
  <si>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</si>
  <si>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</si>
  <si>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</si>
  <si>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</si>
  <si>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</si>
  <si>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</si>
  <si>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</si>
  <si>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</si>
  <si>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</si>
  <si>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</si>
  <si>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</si>
  <si>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</si>
  <si>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</si>
  <si>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</si>
  <si>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</si>
  <si>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</si>
  <si>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</si>
  <si>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</si>
  <si>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</si>
  <si>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</si>
  <si>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</si>
  <si>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</si>
  <si>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</si>
  <si>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</si>
  <si>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</si>
  <si>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</si>
  <si>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</si>
  <si>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</si>
  <si>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</si>
  <si>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</si>
  <si>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</si>
  <si>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</si>
  <si>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</si>
  <si>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</si>
  <si>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</si>
  <si>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</si>
  <si>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</si>
  <si>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</si>
  <si>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</si>
  <si>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</si>
  <si>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</si>
  <si>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</si>
  <si>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</si>
  <si>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</si>
  <si>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</si>
  <si>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</si>
  <si>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</si>
  <si>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</si>
  <si>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</si>
  <si>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</si>
  <si>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</si>
  <si>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</si>
  <si>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</si>
  <si>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</si>
  <si>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</si>
  <si>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</si>
  <si>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</si>
  <si>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</si>
  <si>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</si>
  <si>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</si>
  <si>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</si>
  <si>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</si>
  <si>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</si>
  <si>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</si>
  <si>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</si>
  <si>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</si>
  <si>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</si>
  <si>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</si>
  <si>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</si>
  <si>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</si>
  <si>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</si>
  <si>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</si>
  <si>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</si>
  <si>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</si>
  <si>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</si>
  <si>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</si>
  <si>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</si>
  <si>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</si>
  <si>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</si>
  <si>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</si>
  <si>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</si>
  <si>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</si>
  <si>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</si>
  <si>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</si>
  <si>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</si>
  <si>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</si>
  <si>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</si>
  <si>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</si>
  <si>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</si>
  <si>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</si>
  <si>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</si>
  <si>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</si>
  <si>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</si>
  <si>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</si>
  <si>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</si>
  <si>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</si>
  <si>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</si>
  <si>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</si>
  <si>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</si>
  <si>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</si>
  <si>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</si>
  <si>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</si>
  <si>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</si>
  <si>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</si>
  <si>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</si>
  <si>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</si>
  <si>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</si>
  <si>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</si>
  <si>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</si>
  <si>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</si>
  <si>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</si>
  <si>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</si>
  <si>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</si>
  <si>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</si>
  <si>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</si>
  <si>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</si>
  <si>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</si>
  <si>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</si>
  <si>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</si>
  <si>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</si>
  <si>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</si>
  <si>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</si>
  <si>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</si>
  <si>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</si>
  <si>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</si>
  <si>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</si>
  <si>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</si>
  <si>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</si>
  <si>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</si>
  <si>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</si>
  <si>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</si>
  <si>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</si>
  <si>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</si>
  <si>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</si>
  <si>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</si>
  <si>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</si>
  <si>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</si>
  <si>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</si>
  <si>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</si>
  <si>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</si>
  <si>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</si>
  <si>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</si>
  <si>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</si>
  <si>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</si>
  <si>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</si>
  <si>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</si>
  <si>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</si>
  <si>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</si>
  <si>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</si>
  <si>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</si>
  <si>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</si>
  <si>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</si>
  <si>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</si>
  <si>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</si>
  <si>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</si>
  <si>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</si>
  <si>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</si>
  <si>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</si>
  <si>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</si>
  <si>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</si>
  <si>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</si>
  <si>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</si>
  <si>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</si>
  <si>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</si>
  <si>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</si>
  <si>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</si>
  <si>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</si>
  <si>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</si>
  <si>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</si>
  <si>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</si>
  <si>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</si>
  <si>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</si>
  <si>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</si>
  <si>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</si>
  <si>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</si>
  <si>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</si>
  <si>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</si>
  <si>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</si>
  <si>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</si>
  <si>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</si>
  <si>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</si>
  <si>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</si>
  <si>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</si>
  <si>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</si>
  <si>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</si>
  <si>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</si>
  <si>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</si>
  <si>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</si>
  <si>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</si>
  <si>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</si>
  <si>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</si>
  <si>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</si>
  <si>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</si>
  <si>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</si>
  <si>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</si>
  <si>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</si>
  <si>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</si>
  <si>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</si>
  <si>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</si>
  <si>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</si>
  <si>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</si>
  <si>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</si>
  <si>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</si>
  <si>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</si>
  <si>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</si>
  <si>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</si>
  <si>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</si>
  <si>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</si>
  <si>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</si>
  <si>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</si>
  <si>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</si>
  <si>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</si>
  <si>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</si>
  <si>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</si>
  <si>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</si>
  <si>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</si>
  <si>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</si>
  <si>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</si>
  <si>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</si>
  <si>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</si>
  <si>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</si>
  <si>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</si>
  <si>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</si>
  <si>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</si>
  <si>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</si>
  <si>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</si>
  <si>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</si>
  <si>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</si>
  <si>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</si>
  <si>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</si>
  <si>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</si>
  <si>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</si>
  <si>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</si>
  <si>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</si>
  <si>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</si>
  <si>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</si>
  <si>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</si>
  <si>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</si>
  <si>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</si>
  <si>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</si>
  <si>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</si>
  <si>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</si>
  <si>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</si>
  <si>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</si>
  <si>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</si>
  <si>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</si>
  <si>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</si>
  <si>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</si>
  <si>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</si>
  <si>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</si>
  <si>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</si>
  <si>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</si>
  <si>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</si>
  <si>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</si>
  <si>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</si>
  <si>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</si>
  <si>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</si>
  <si>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</si>
  <si>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</si>
  <si>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</si>
  <si>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</si>
  <si>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</si>
  <si>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</si>
  <si>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</si>
  <si>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</si>
  <si>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</si>
  <si>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</si>
  <si>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</si>
  <si>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</si>
  <si>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</si>
  <si>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</si>
  <si>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</si>
  <si>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</si>
  <si>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</si>
  <si>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</si>
  <si>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</si>
  <si>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</si>
  <si>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</si>
  <si>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</si>
  <si>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</si>
  <si>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</si>
  <si>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</si>
  <si>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</si>
  <si>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</si>
  <si>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</si>
  <si>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</si>
  <si>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</si>
  <si>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</si>
  <si>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</si>
  <si>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</si>
  <si>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</si>
  <si>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</si>
  <si>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</si>
  <si>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</si>
  <si>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</si>
  <si>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</si>
  <si>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</si>
  <si>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</si>
  <si>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</si>
  <si>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</si>
  <si>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</si>
  <si>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</si>
  <si>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</si>
  <si>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</si>
  <si>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</si>
  <si>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</si>
  <si>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</si>
  <si>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</si>
  <si>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</si>
  <si>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</si>
  <si>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</si>
  <si>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</si>
  <si>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</si>
  <si>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</si>
  <si>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</si>
  <si>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</si>
  <si>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</si>
  <si>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</si>
  <si>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</si>
  <si>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</si>
  <si>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</si>
  <si>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</si>
  <si>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</si>
  <si>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</si>
  <si>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</si>
  <si>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</si>
  <si>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</si>
  <si>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</si>
  <si>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</si>
  <si>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</si>
  <si>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</si>
  <si>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</si>
  <si>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</si>
  <si>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</si>
  <si>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</si>
  <si>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</si>
  <si>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</si>
  <si>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</si>
  <si>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</si>
  <si>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</si>
  <si>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</si>
  <si>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</si>
  <si>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</si>
  <si>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</si>
  <si>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</si>
  <si>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</si>
  <si>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</si>
  <si>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</si>
  <si>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</si>
  <si>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</si>
  <si>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</si>
  <si>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</si>
  <si>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</si>
  <si>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</si>
  <si>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</si>
  <si>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</si>
  <si>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</si>
  <si>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</si>
  <si>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</si>
  <si>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</si>
  <si>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</si>
  <si>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</si>
  <si>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</si>
  <si>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</si>
  <si>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</si>
  <si>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</si>
  <si>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</si>
  <si>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</si>
  <si>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</si>
  <si>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</si>
  <si>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</si>
  <si>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</si>
  <si>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</si>
  <si>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</si>
  <si>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</si>
  <si>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</si>
  <si>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</si>
  <si>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</si>
  <si>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</si>
  <si>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</si>
  <si>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</si>
  <si>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</si>
  <si>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</si>
  <si>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</si>
  <si>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</si>
  <si>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</si>
  <si>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</si>
  <si>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</si>
  <si>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</si>
  <si>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</si>
  <si>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</si>
  <si>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</si>
  <si>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</si>
  <si>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</si>
  <si>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</si>
  <si>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</si>
  <si>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</si>
  <si>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</si>
  <si>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</si>
  <si>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</si>
  <si>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</si>
  <si>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</si>
  <si>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</si>
  <si>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</si>
  <si>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</si>
  <si>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</si>
  <si>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</si>
  <si>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</si>
  <si>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</si>
  <si>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</si>
  <si>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</si>
  <si>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</si>
  <si>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</si>
  <si>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</si>
  <si>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</si>
  <si>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</si>
  <si>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</si>
  <si>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</si>
  <si>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</si>
  <si>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</si>
  <si>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</si>
  <si>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</si>
  <si>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</si>
  <si>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</si>
  <si>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</si>
  <si>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</si>
  <si>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</si>
  <si>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</si>
  <si>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</si>
  <si>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</si>
  <si>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</si>
  <si>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</si>
  <si>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</si>
  <si>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</si>
  <si>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</si>
  <si>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</si>
  <si>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</si>
  <si>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</si>
  <si>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</si>
  <si>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</si>
  <si>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</si>
  <si>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</si>
  <si>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</si>
  <si>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</si>
  <si>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</si>
  <si>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</si>
  <si>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</si>
  <si>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</si>
  <si>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</si>
  <si>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</si>
  <si>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</si>
  <si>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</si>
  <si>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</si>
  <si>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</si>
  <si>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</si>
  <si>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</si>
  <si>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</si>
  <si>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</si>
  <si>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</si>
  <si>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</si>
  <si>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</si>
  <si>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</si>
  <si>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</si>
  <si>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</si>
  <si>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</si>
  <si>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</si>
  <si>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</si>
  <si>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</si>
  <si>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</si>
  <si>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</si>
  <si>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</si>
  <si>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</si>
  <si>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</si>
  <si>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</si>
  <si>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</si>
  <si>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</si>
  <si>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</si>
  <si>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</si>
  <si>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</si>
  <si>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</si>
  <si>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</si>
  <si>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</si>
  <si>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</si>
  <si>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</si>
  <si>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</si>
  <si>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</si>
  <si>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</si>
  <si>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</si>
  <si>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</si>
  <si>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</si>
  <si>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</si>
  <si>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</si>
  <si>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</si>
  <si>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</si>
  <si>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</si>
  <si>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</si>
  <si>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</si>
  <si>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</si>
  <si>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</si>
  <si>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</si>
  <si>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</si>
  <si>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</si>
  <si>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</si>
  <si>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</si>
  <si>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</si>
  <si>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</si>
  <si>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</si>
  <si>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</si>
  <si>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</si>
  <si>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</si>
  <si>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</si>
  <si>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</si>
  <si>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</si>
  <si>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</si>
  <si>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</si>
  <si>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</si>
  <si>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</si>
  <si>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</si>
  <si>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</si>
  <si>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</si>
  <si>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</si>
  <si>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</si>
  <si>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</si>
  <si>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</si>
  <si>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</si>
  <si>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</si>
  <si>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</si>
  <si>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</si>
  <si>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</si>
  <si>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</si>
  <si>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</si>
  <si>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</si>
  <si>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</si>
  <si>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</si>
  <si>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</si>
  <si>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</si>
  <si>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</si>
  <si>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</si>
  <si>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</si>
  <si>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</si>
  <si>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</si>
  <si>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</si>
  <si>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</si>
  <si>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</si>
  <si>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</si>
  <si>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</si>
  <si>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</si>
  <si>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</si>
  <si>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</si>
  <si>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</si>
  <si>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</si>
  <si>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</si>
  <si>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</si>
  <si>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</si>
  <si>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</si>
  <si>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</si>
  <si>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</si>
  <si>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</si>
  <si>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</si>
  <si>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</si>
  <si>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</si>
  <si>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</si>
  <si>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</si>
  <si>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</si>
  <si>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</si>
  <si>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</si>
  <si>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</si>
  <si>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</si>
  <si>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</si>
  <si>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</si>
  <si>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</si>
  <si>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</si>
  <si>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</si>
  <si>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</si>
  <si>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</si>
  <si>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</si>
  <si>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</si>
  <si>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</si>
  <si>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</si>
  <si>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</si>
  <si>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</si>
  <si>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</si>
  <si>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</si>
  <si>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</si>
  <si>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</si>
  <si>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</si>
  <si>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</si>
  <si>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</si>
  <si>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</si>
  <si>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</si>
  <si>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</si>
  <si>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</si>
  <si>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</si>
  <si>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</si>
  <si>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</si>
  <si>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</si>
  <si>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</si>
  <si>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</si>
  <si>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</si>
  <si>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</si>
  <si>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</si>
  <si>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</si>
  <si>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</si>
  <si>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</si>
  <si>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</si>
  <si>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</si>
  <si>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</si>
  <si>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</si>
  <si>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</si>
  <si>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</si>
  <si>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</si>
  <si>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</si>
  <si>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</si>
  <si>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</si>
  <si>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</si>
  <si>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</si>
  <si>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</si>
  <si>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</si>
  <si>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</si>
  <si>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</si>
  <si>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</si>
  <si>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</si>
  <si>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</si>
  <si>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</si>
  <si>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</si>
  <si>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</si>
  <si>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</si>
  <si>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</si>
  <si>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</si>
  <si>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</si>
  <si>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</si>
  <si>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</si>
  <si>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</si>
  <si>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</si>
  <si>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</si>
  <si>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</si>
  <si>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</si>
  <si>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</si>
  <si>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</si>
  <si>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</si>
  <si>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</si>
  <si>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</si>
  <si>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</si>
  <si>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</si>
  <si>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</si>
  <si>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</si>
  <si>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</si>
  <si>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</si>
  <si>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</si>
  <si>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</si>
  <si>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</si>
  <si>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</si>
  <si>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</si>
  <si>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</si>
  <si>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</si>
  <si>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</si>
  <si>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</si>
  <si>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</si>
  <si>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</si>
  <si>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</si>
  <si>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</si>
  <si>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</si>
  <si>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</si>
  <si>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</si>
  <si>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</si>
  <si>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</si>
  <si>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</si>
  <si>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</si>
  <si>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</si>
  <si>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</si>
  <si>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</si>
  <si>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</si>
  <si>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</si>
  <si>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</si>
  <si>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</si>
  <si>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</si>
  <si>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</si>
  <si>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</si>
  <si>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</si>
  <si>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</si>
  <si>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</si>
  <si>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</si>
  <si>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</si>
  <si>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</si>
  <si>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</si>
  <si>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</si>
  <si>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</si>
  <si>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</si>
  <si>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</si>
  <si>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</si>
  <si>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</si>
  <si>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</si>
  <si>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</si>
  <si>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</si>
  <si>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</si>
  <si>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</si>
  <si>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</si>
  <si>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</si>
  <si>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</si>
  <si>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</si>
  <si>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</si>
  <si>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</si>
  <si>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</si>
  <si>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</si>
  <si>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</si>
  <si>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</si>
  <si>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</si>
  <si>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</si>
  <si>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</si>
  <si>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</si>
  <si>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</si>
  <si>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</si>
  <si>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</si>
  <si>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</si>
  <si>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</si>
  <si>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</si>
  <si>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</si>
  <si>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</si>
  <si>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</si>
  <si>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</si>
  <si>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</si>
  <si>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</si>
  <si>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</si>
  <si>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</si>
  <si>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</si>
  <si>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</si>
  <si>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</si>
  <si>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</si>
  <si>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</si>
  <si>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</si>
  <si>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</si>
  <si>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</si>
  <si>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</si>
  <si>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</si>
  <si>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</si>
  <si>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</si>
  <si>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</si>
  <si>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</si>
  <si>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</si>
  <si>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</si>
  <si>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</si>
  <si>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</si>
  <si>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</si>
  <si>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</si>
  <si>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</si>
  <si>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</si>
  <si>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</si>
  <si>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</si>
  <si>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</si>
  <si>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</si>
  <si>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</si>
  <si>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</si>
  <si>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</si>
  <si>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</si>
  <si>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</si>
  <si>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</si>
  <si>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</si>
  <si>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</si>
  <si>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</si>
  <si>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</si>
  <si>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</si>
  <si>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</si>
  <si>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</si>
  <si>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</si>
  <si>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</si>
  <si>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</si>
  <si>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</si>
  <si>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</si>
  <si>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</si>
  <si>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</si>
  <si>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</si>
  <si>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</si>
  <si>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</si>
  <si>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</si>
  <si>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</si>
  <si>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</si>
  <si>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</si>
  <si>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</si>
  <si>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</si>
  <si>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</si>
  <si>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</si>
  <si>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</si>
  <si>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</si>
  <si>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</si>
  <si>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</si>
  <si>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</si>
  <si>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</si>
  <si>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</si>
  <si>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</si>
  <si>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</si>
  <si>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</si>
  <si>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</si>
  <si>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</si>
  <si>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</si>
  <si>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</si>
  <si>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</si>
  <si>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</si>
  <si>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</si>
  <si>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</si>
  <si>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</si>
  <si>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</si>
  <si>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</si>
  <si>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</si>
  <si>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</si>
  <si>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</si>
  <si>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</si>
  <si>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</si>
  <si>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</si>
  <si>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</si>
  <si>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</si>
  <si>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</si>
  <si>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</si>
  <si>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</si>
  <si>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</si>
  <si>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</si>
  <si>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</si>
  <si>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</si>
  <si>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</si>
  <si>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</si>
  <si>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</si>
  <si>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</si>
  <si>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</si>
  <si>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</si>
  <si>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</si>
  <si>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</si>
  <si>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</si>
  <si>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</si>
  <si>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</si>
  <si>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</si>
  <si>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</si>
  <si>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</si>
  <si>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</si>
  <si>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</si>
  <si>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</si>
  <si>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</si>
  <si>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</si>
  <si>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</si>
  <si>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</si>
  <si>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</si>
  <si>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</si>
  <si>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</si>
  <si>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</si>
  <si>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</si>
  <si>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</si>
  <si>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</si>
  <si>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</si>
  <si>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</si>
  <si>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</si>
  <si>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</si>
  <si>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</si>
  <si>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</si>
  <si>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</si>
  <si>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</si>
  <si>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</si>
  <si>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</si>
  <si>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</si>
  <si>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</si>
  <si>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</si>
  <si>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</si>
  <si>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</si>
  <si>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</si>
  <si>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</si>
  <si>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</si>
  <si>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</si>
  <si>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</si>
  <si>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</si>
  <si>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</si>
  <si>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</si>
  <si>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</si>
  <si>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</si>
  <si>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</si>
  <si>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</si>
  <si>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</si>
  <si>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</si>
  <si>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</si>
  <si>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</si>
  <si>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</si>
  <si>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</si>
  <si>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</si>
  <si>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</si>
  <si>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</si>
  <si>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</si>
  <si>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</si>
  <si>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</si>
  <si>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</si>
  <si>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</si>
  <si>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</si>
  <si>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</si>
  <si>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</si>
  <si>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</si>
  <si>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</si>
  <si>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</si>
  <si>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</si>
  <si>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</si>
  <si>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</si>
  <si>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</si>
  <si>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</si>
  <si>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</si>
  <si>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</si>
  <si>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</si>
  <si>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</si>
  <si>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</si>
  <si>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</si>
  <si>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</si>
  <si>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</si>
  <si>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</si>
  <si>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</si>
  <si>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</si>
  <si>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</si>
  <si>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</si>
  <si>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</si>
  <si>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</si>
  <si>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</si>
  <si>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</si>
  <si>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</si>
  <si>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</si>
  <si>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</si>
  <si>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</si>
  <si>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</si>
  <si>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</si>
  <si>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</si>
  <si>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</si>
  <si>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</si>
  <si>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</si>
  <si>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</si>
  <si>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</si>
  <si>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</si>
  <si>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</si>
  <si>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</si>
  <si>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</si>
  <si>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</si>
  <si>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</si>
  <si>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</si>
  <si>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</si>
  <si>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</si>
  <si>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</si>
  <si>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</si>
  <si>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</si>
  <si>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</si>
  <si>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</si>
  <si>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</si>
  <si>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</si>
  <si>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</si>
  <si>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</si>
  <si>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</si>
  <si>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</si>
  <si>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</si>
  <si>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</si>
  <si>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</si>
  <si>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</si>
  <si>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</si>
  <si>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</si>
  <si>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</si>
  <si>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</si>
  <si>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</si>
  <si>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</si>
  <si>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</si>
  <si>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</si>
  <si>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</si>
  <si>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</si>
  <si>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</si>
  <si>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</si>
  <si>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</si>
  <si>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</si>
  <si>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</si>
  <si>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</si>
  <si>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</si>
  <si>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</si>
  <si>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</si>
  <si>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</si>
  <si>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</si>
  <si>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</si>
  <si>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</si>
  <si>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</si>
  <si>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</si>
  <si>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</si>
  <si>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</si>
  <si>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</si>
  <si>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</si>
  <si>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</si>
  <si>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</si>
  <si>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</si>
  <si>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</si>
  <si>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</si>
  <si>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</si>
  <si>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</si>
  <si>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</si>
  <si>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</si>
  <si>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</si>
  <si>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</si>
  <si>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</si>
  <si>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</si>
  <si>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</si>
  <si>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</si>
  <si>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</si>
  <si>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</si>
  <si>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</si>
  <si>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</si>
  <si>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</si>
  <si>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</si>
  <si>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</si>
  <si>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</si>
  <si>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</si>
  <si>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</si>
  <si>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</si>
  <si>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</si>
  <si>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</si>
  <si>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</si>
  <si>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</si>
  <si>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</si>
  <si>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</si>
  <si>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</si>
  <si>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</si>
  <si>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</si>
  <si>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</si>
  <si>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</si>
  <si>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</si>
  <si>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</si>
  <si>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</si>
  <si>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</si>
  <si>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</si>
  <si>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</si>
  <si>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</si>
  <si>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</si>
  <si>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</si>
  <si>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</si>
  <si>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</si>
  <si>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</si>
  <si>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</si>
  <si>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</si>
  <si>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</si>
  <si>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</si>
  <si>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</si>
  <si>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</si>
  <si>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</si>
  <si>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</si>
  <si>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</si>
  <si>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</si>
  <si>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</si>
  <si>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</si>
  <si>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</si>
  <si>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</si>
  <si>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</si>
  <si>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</si>
  <si>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</si>
  <si>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</si>
  <si>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</si>
  <si>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</si>
  <si>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</si>
  <si>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</si>
  <si>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</si>
  <si>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</si>
  <si>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</si>
  <si>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</si>
  <si>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</si>
  <si>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</si>
  <si>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</si>
  <si>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</si>
  <si>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</si>
  <si>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</si>
  <si>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</si>
  <si>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</si>
  <si>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</si>
  <si>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</si>
  <si>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</si>
  <si>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</si>
  <si>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</si>
  <si>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</si>
  <si>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</si>
  <si>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</si>
  <si>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</si>
  <si>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</si>
  <si>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</si>
  <si>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</si>
  <si>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</si>
  <si>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</si>
  <si>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</si>
  <si>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</si>
  <si>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</si>
  <si>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</si>
  <si>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</si>
  <si>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</si>
  <si>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</si>
  <si>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</si>
  <si>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</si>
  <si>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</si>
  <si>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</si>
  <si>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</si>
  <si>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</si>
  <si>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</si>
  <si>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</si>
  <si>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</si>
  <si>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</si>
  <si>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</si>
  <si>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</si>
  <si>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</si>
  <si>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</si>
  <si>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</si>
  <si>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</si>
  <si>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</si>
  <si>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</si>
  <si>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</si>
  <si>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</si>
  <si>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</si>
  <si>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</si>
  <si>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</si>
  <si>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</si>
  <si>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</si>
  <si>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</si>
  <si>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</si>
  <si>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</si>
  <si>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</si>
  <si>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</si>
  <si>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</si>
  <si>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</si>
  <si>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</si>
  <si>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</si>
  <si>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</si>
  <si>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</si>
  <si>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</si>
  <si>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</si>
  <si>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</si>
  <si>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</si>
  <si>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</si>
  <si>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</si>
  <si>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</si>
  <si>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</si>
  <si>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</si>
  <si>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</si>
  <si>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</si>
  <si>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</si>
  <si>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</si>
  <si>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</si>
  <si>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</si>
  <si>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</si>
  <si>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</si>
  <si>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</si>
  <si>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</si>
  <si>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</si>
  <si>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</si>
  <si>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</si>
  <si>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</si>
  <si>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</si>
  <si>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</si>
  <si>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</si>
  <si>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</si>
  <si>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</si>
  <si>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</si>
  <si>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</si>
  <si>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</si>
  <si>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</si>
  <si>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</si>
  <si>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</si>
  <si>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</si>
  <si>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</si>
  <si>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</si>
  <si>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</si>
  <si>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</si>
  <si>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</si>
  <si>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</si>
  <si>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</si>
  <si>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</si>
  <si>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</si>
  <si>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</si>
  <si>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</si>
  <si>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</si>
  <si>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</si>
  <si>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</si>
  <si>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</si>
  <si>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</si>
  <si>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</si>
  <si>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</si>
  <si>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</si>
  <si>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</si>
  <si>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</si>
  <si>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</si>
  <si>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</si>
  <si>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</si>
  <si>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</si>
  <si>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</si>
  <si>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</si>
  <si>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</si>
  <si>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</si>
  <si>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</si>
  <si>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</si>
  <si>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</si>
  <si>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</si>
  <si>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</si>
  <si>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</si>
  <si>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</si>
  <si>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</si>
  <si>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</si>
  <si>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</si>
  <si>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</si>
  <si>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</si>
  <si>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</si>
  <si>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</si>
  <si>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</si>
  <si>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</si>
  <si>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</si>
  <si>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</si>
  <si>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</si>
  <si>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</si>
  <si>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</si>
  <si>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</si>
  <si>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</si>
  <si>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</si>
  <si>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</si>
  <si>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</si>
  <si>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</si>
  <si>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</si>
  <si>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</si>
  <si>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</si>
  <si>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</si>
  <si>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</si>
  <si>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</si>
  <si>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</si>
  <si>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</si>
  <si>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</si>
  <si>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</si>
  <si>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</si>
  <si>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</si>
  <si>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</si>
  <si>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</si>
  <si>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</si>
  <si>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</si>
  <si>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</si>
  <si>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</si>
  <si>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</si>
  <si>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</si>
  <si>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</si>
  <si>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</si>
  <si>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</si>
  <si>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</si>
  <si>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</si>
  <si>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</si>
  <si>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</si>
  <si>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</si>
  <si>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</si>
  <si>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</si>
  <si>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</si>
  <si>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</si>
  <si>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</si>
  <si>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</si>
  <si>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</si>
  <si>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</si>
  <si>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</si>
  <si>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</si>
  <si>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</si>
  <si>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</si>
  <si>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</si>
  <si>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</si>
  <si>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</si>
  <si>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</si>
  <si>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</si>
  <si>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</si>
  <si>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</si>
  <si>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</si>
  <si>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</si>
  <si>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</si>
  <si>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</si>
  <si>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</si>
  <si>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</si>
  <si>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</si>
  <si>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</si>
  <si>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</si>
  <si>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</si>
  <si>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</si>
  <si>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</si>
  <si>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</si>
  <si>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</si>
  <si>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</si>
  <si>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</si>
  <si>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</si>
  <si>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</si>
  <si>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</si>
  <si>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</si>
  <si>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</si>
  <si>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</si>
  <si>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</si>
  <si>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</si>
  <si>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</si>
  <si>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</si>
  <si>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</si>
  <si>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</si>
  <si>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</si>
  <si>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</si>
  <si>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</si>
  <si>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</si>
  <si>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</si>
  <si>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</si>
  <si>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</si>
  <si>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</si>
  <si>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</si>
  <si>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</si>
  <si>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</si>
  <si>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</si>
  <si>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</si>
  <si>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</si>
  <si>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</si>
  <si>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</si>
  <si>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</si>
  <si>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</si>
  <si>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</si>
  <si>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</si>
  <si>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</si>
  <si>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</si>
  <si>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</si>
  <si>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</si>
  <si>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</si>
  <si>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</si>
  <si>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</si>
  <si>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</si>
  <si>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</si>
  <si>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</si>
  <si>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</si>
  <si>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</si>
  <si>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</si>
  <si>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</si>
  <si>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</si>
  <si>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</si>
  <si>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</si>
  <si>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</si>
  <si>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</si>
  <si>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</si>
  <si>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</si>
  <si>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</si>
  <si>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</si>
  <si>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</si>
  <si>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</si>
  <si>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</si>
  <si>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</si>
  <si>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</si>
  <si>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</si>
  <si>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</si>
  <si>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</si>
  <si>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</si>
  <si>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</si>
  <si>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</si>
  <si>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</si>
  <si>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</si>
  <si>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</si>
  <si>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</si>
  <si>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</si>
  <si>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</si>
  <si>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</si>
  <si>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</si>
  <si>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</si>
  <si>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</si>
  <si>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</si>
  <si>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</si>
  <si>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</si>
  <si>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</si>
  <si>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</si>
  <si>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</si>
  <si>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</si>
  <si>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</si>
  <si>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</si>
  <si>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</si>
  <si>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</si>
  <si>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</si>
  <si>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</si>
  <si>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</si>
  <si>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</si>
  <si>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</si>
  <si>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</si>
  <si>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</si>
  <si>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</si>
  <si>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</si>
  <si>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</si>
  <si>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</si>
  <si>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</si>
  <si>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</si>
  <si>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</si>
  <si>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</si>
  <si>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</si>
  <si>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</si>
  <si>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</si>
  <si>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</si>
  <si>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</si>
  <si>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</si>
  <si>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</si>
  <si>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</si>
  <si>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</si>
  <si>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</si>
  <si>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</si>
  <si>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</si>
  <si>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</si>
  <si>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</si>
  <si>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</si>
  <si>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</si>
  <si>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</si>
  <si>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</si>
  <si>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</si>
  <si>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</si>
  <si>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</si>
  <si>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</si>
  <si>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</si>
  <si>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</si>
  <si>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</si>
  <si>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</si>
  <si>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</si>
  <si>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</si>
  <si>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</si>
  <si>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</si>
  <si>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</si>
  <si>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</si>
  <si>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</si>
  <si>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</si>
  <si>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</si>
  <si>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</si>
  <si>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</si>
  <si>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</si>
  <si>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</si>
  <si>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</si>
  <si>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</si>
  <si>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</si>
  <si>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</si>
  <si>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</si>
  <si>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</si>
  <si>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</si>
  <si>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</si>
  <si>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</si>
  <si>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</si>
  <si>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</si>
  <si>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</si>
  <si>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</si>
  <si>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</si>
  <si>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</si>
  <si>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</si>
  <si>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</si>
  <si>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</si>
  <si>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</si>
  <si>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</si>
  <si>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</si>
  <si>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</si>
  <si>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</si>
  <si>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</si>
  <si>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</si>
  <si>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</si>
  <si>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</si>
  <si>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</si>
  <si>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</si>
  <si>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</si>
  <si>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</si>
  <si>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</si>
  <si>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</si>
  <si>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</si>
  <si>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</si>
  <si>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</si>
  <si>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</si>
  <si>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</si>
  <si>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</si>
  <si>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</si>
  <si>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</si>
  <si>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</si>
  <si>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</si>
  <si>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</si>
  <si>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</si>
  <si>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</si>
  <si>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</si>
  <si>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</si>
  <si>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</si>
  <si>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</si>
  <si>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</si>
  <si>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</si>
  <si>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</si>
  <si>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</si>
  <si>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</si>
  <si>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</si>
  <si>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</si>
  <si>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</si>
  <si>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</si>
  <si>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</si>
  <si>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</si>
  <si>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</si>
  <si>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</si>
  <si>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</si>
  <si>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</si>
  <si>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</si>
  <si>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</si>
  <si>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</si>
  <si>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</si>
  <si>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</si>
  <si>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</si>
  <si>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</si>
  <si>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</si>
  <si>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</si>
  <si>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</si>
  <si>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</si>
  <si>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</si>
  <si>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</si>
  <si>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</si>
  <si>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</si>
  <si>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</si>
  <si>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</si>
  <si>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</si>
  <si>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</si>
  <si>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</si>
  <si>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</si>
  <si>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</si>
  <si>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</si>
  <si>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</si>
  <si>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</si>
  <si>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</si>
  <si>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</si>
  <si>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</si>
  <si>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</si>
  <si>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</si>
  <si>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</si>
  <si>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</si>
  <si>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</si>
  <si>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</si>
  <si>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</si>
  <si>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</si>
  <si>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</si>
  <si>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</si>
  <si>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</si>
  <si>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</si>
  <si>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</si>
  <si>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</si>
  <si>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</si>
  <si>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</si>
  <si>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</si>
  <si>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</si>
  <si>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</si>
  <si>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</si>
  <si>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</si>
  <si>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</si>
  <si>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</si>
  <si>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</si>
  <si>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</si>
  <si>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</si>
  <si>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</si>
  <si>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</si>
  <si>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</si>
  <si>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</si>
  <si>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</si>
  <si>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</si>
  <si>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</si>
  <si>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</si>
  <si>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</si>
  <si>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</si>
  <si>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</si>
  <si>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</si>
  <si>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</si>
  <si>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</si>
  <si>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</si>
  <si>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</si>
  <si>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</si>
  <si>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</si>
  <si>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</si>
  <si>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</si>
  <si>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</si>
  <si>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</si>
  <si>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</si>
  <si>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</si>
  <si>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</si>
  <si>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</si>
  <si>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</si>
  <si>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</si>
  <si>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</si>
  <si>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</si>
  <si>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</si>
  <si>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</si>
  <si>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</si>
  <si>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</si>
  <si>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</si>
  <si>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</si>
  <si>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</si>
  <si>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</si>
  <si>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</si>
  <si>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</si>
  <si>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</si>
  <si>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</si>
  <si>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</si>
  <si>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</si>
  <si>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</si>
  <si>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</si>
  <si>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</si>
  <si>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</si>
  <si>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</si>
  <si>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</si>
  <si>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</si>
  <si>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</si>
  <si>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</si>
  <si>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</si>
  <si>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</si>
  <si>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</si>
  <si>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</si>
  <si>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</si>
  <si>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</si>
  <si>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</si>
  <si>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</si>
  <si>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</si>
  <si>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</si>
  <si>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</si>
  <si>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</si>
  <si>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</si>
  <si>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</si>
  <si>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</si>
  <si>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</si>
  <si>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</si>
  <si>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</si>
  <si>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</si>
  <si>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</si>
  <si>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</si>
  <si>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</si>
  <si>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</si>
  <si>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</si>
  <si>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</si>
  <si>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</si>
  <si>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</si>
  <si>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</si>
  <si>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</si>
  <si>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</si>
  <si>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</si>
  <si>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</si>
  <si>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</si>
  <si>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</si>
  <si>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</si>
  <si>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</si>
  <si>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</si>
  <si>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</si>
  <si>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</si>
  <si>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</si>
  <si>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</si>
  <si>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</si>
  <si>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</si>
  <si>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</si>
  <si>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</si>
  <si>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</si>
  <si>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</si>
  <si>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</si>
  <si>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</si>
  <si>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</si>
  <si>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</si>
  <si>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</si>
  <si>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</si>
  <si>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</si>
  <si>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</si>
  <si>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</si>
  <si>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</si>
  <si>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</si>
  <si>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</si>
  <si>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</si>
  <si>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</si>
  <si>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</si>
  <si>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</si>
  <si>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</si>
  <si>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</si>
  <si>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</si>
  <si>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</si>
  <si>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</si>
  <si>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</si>
  <si>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</si>
  <si>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</si>
  <si>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</si>
  <si>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</si>
  <si>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</si>
  <si>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</si>
  <si>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</si>
  <si>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</si>
  <si>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</si>
  <si>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</si>
  <si>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</si>
  <si>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</si>
  <si>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</si>
  <si>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</si>
  <si>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</si>
  <si>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</si>
  <si>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</si>
  <si>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</si>
  <si>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</si>
  <si>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</si>
  <si>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</si>
  <si>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</si>
  <si>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</si>
  <si>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</si>
  <si>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</si>
  <si>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</si>
  <si>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</si>
  <si>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</si>
  <si>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</si>
  <si>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</si>
  <si>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</si>
  <si>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</si>
  <si>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</si>
  <si>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</si>
  <si>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</si>
  <si>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</si>
  <si>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</si>
  <si>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</si>
  <si>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</si>
  <si>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</si>
  <si>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</si>
  <si>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</si>
  <si>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</si>
  <si>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</si>
  <si>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</si>
  <si>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</si>
  <si>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</si>
  <si>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</si>
  <si>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</si>
  <si>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</si>
  <si>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</si>
  <si>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</si>
  <si>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</si>
  <si>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</si>
  <si>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</si>
  <si>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</si>
  <si>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</si>
  <si>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</si>
  <si>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</si>
  <si>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</si>
  <si>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</si>
  <si>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</si>
  <si>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</si>
  <si>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</si>
  <si>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</si>
  <si>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</si>
  <si>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</si>
  <si>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</si>
  <si>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</si>
  <si>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</si>
  <si>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</si>
  <si>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</si>
  <si>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</si>
  <si>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</si>
  <si>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</si>
  <si>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</si>
  <si>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</si>
  <si>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</si>
  <si>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</si>
  <si>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</si>
  <si>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</si>
  <si>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</si>
  <si>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</si>
  <si>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</si>
  <si>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</si>
  <si>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</si>
  <si>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</si>
  <si>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</si>
  <si>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</si>
  <si>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</si>
  <si>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</si>
  <si>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</si>
  <si>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</si>
  <si>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</si>
  <si>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</si>
  <si>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</si>
  <si>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</si>
  <si>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</si>
  <si>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</si>
  <si>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</si>
  <si>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</si>
  <si>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</si>
  <si>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</si>
  <si>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</si>
  <si>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</si>
  <si>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</si>
  <si>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</si>
  <si>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</si>
  <si>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</si>
  <si>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</si>
  <si>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</si>
  <si>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</si>
  <si>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</si>
  <si>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</si>
  <si>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</si>
  <si>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</si>
  <si>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</si>
  <si>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</si>
  <si>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</si>
  <si>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</si>
  <si>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</si>
  <si>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</si>
  <si>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</si>
  <si>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</si>
  <si>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</si>
  <si>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</si>
  <si>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</si>
  <si>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</si>
  <si>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</si>
  <si>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</si>
  <si>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</si>
  <si>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</si>
  <si>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</si>
  <si>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</si>
  <si>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</si>
  <si>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</si>
  <si>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</si>
  <si>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</si>
  <si>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</si>
  <si>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</si>
  <si>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</si>
  <si>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</si>
  <si>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</si>
  <si>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</si>
  <si>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</si>
  <si>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</si>
  <si>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</si>
  <si>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</si>
  <si>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</si>
  <si>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</si>
  <si>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</si>
  <si>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</si>
  <si>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</si>
  <si>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</si>
  <si>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</si>
  <si>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</si>
  <si>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</si>
  <si>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</si>
  <si>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</si>
  <si>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</si>
  <si>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</si>
  <si>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</si>
  <si>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</si>
  <si>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</si>
  <si>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</si>
  <si>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</si>
  <si>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</si>
  <si>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</si>
  <si>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</si>
  <si>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</si>
  <si>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</si>
  <si>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</si>
  <si>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</si>
  <si>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</si>
  <si>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</si>
  <si>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</si>
  <si>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</si>
  <si>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</si>
  <si>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</si>
  <si>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</si>
  <si>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</si>
  <si>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</si>
  <si>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</si>
  <si>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</si>
  <si>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</si>
  <si>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</si>
  <si>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</si>
  <si>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</si>
  <si>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</si>
  <si>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</si>
  <si>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</si>
  <si>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</si>
  <si>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</si>
  <si>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</si>
  <si>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</si>
  <si>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</si>
  <si>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</si>
  <si>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</si>
  <si>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</si>
  <si>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</si>
  <si>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</si>
  <si>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</si>
  <si>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</si>
  <si>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</si>
  <si>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</si>
  <si>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</si>
  <si>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</si>
  <si>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</si>
  <si>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</si>
  <si>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</si>
  <si>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</si>
  <si>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</si>
  <si>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</si>
  <si>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</si>
  <si>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</si>
  <si>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</si>
  <si>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</si>
  <si>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</si>
  <si>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</si>
  <si>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</si>
  <si>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</si>
  <si>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</si>
  <si>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</si>
  <si>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</si>
  <si>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</si>
  <si>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</si>
  <si>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</si>
  <si>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</si>
  <si>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</si>
  <si>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</si>
  <si>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</si>
  <si>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</si>
  <si>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</si>
  <si>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</si>
  <si>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</si>
  <si>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</si>
  <si>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</si>
  <si>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</si>
  <si>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</si>
  <si>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</si>
  <si>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</si>
  <si>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</si>
  <si>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</si>
  <si>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</si>
  <si>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</si>
  <si>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</si>
  <si>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</si>
  <si>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</si>
  <si>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</si>
  <si>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</si>
  <si>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</si>
  <si>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</si>
  <si>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</si>
  <si>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</si>
  <si>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</si>
  <si>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</si>
  <si>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</si>
  <si>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</si>
  <si>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</si>
  <si>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</si>
  <si>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</si>
  <si>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</si>
  <si>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</si>
  <si>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</si>
  <si>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</si>
  <si>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</si>
  <si>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</si>
  <si>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</si>
  <si>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</si>
  <si>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</si>
  <si>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</si>
  <si>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</si>
  <si>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</si>
  <si>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</si>
  <si>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</si>
  <si>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</si>
  <si>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</si>
  <si>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</si>
  <si>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</si>
  <si>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</si>
  <si>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</si>
  <si>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</si>
  <si>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</si>
  <si>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</si>
  <si>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</si>
  <si>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</si>
  <si>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</si>
  <si>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</si>
  <si>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</si>
  <si>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</si>
  <si>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</si>
  <si>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</si>
  <si>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</si>
  <si>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</si>
  <si>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</si>
  <si>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</si>
  <si>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</si>
  <si>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</si>
  <si>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</si>
  <si>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</si>
  <si>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</si>
  <si>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</si>
  <si>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</si>
  <si>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</si>
  <si>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</si>
  <si>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</si>
  <si>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</si>
  <si>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</si>
  <si>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</si>
  <si>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</si>
  <si>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</si>
  <si>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</si>
  <si>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</si>
  <si>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</si>
  <si>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</si>
  <si>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</si>
  <si>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</si>
  <si>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</si>
  <si>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</si>
  <si>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</si>
  <si>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</si>
  <si>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</si>
  <si>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</si>
  <si>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</si>
  <si>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</si>
  <si>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</si>
  <si>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</si>
  <si>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</si>
  <si>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</si>
  <si>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</si>
  <si>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</si>
  <si>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</si>
  <si>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</si>
  <si>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</si>
  <si>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</si>
  <si>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</si>
  <si>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</si>
  <si>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</si>
  <si>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</si>
  <si>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</si>
  <si>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</si>
  <si>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</si>
  <si>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</si>
  <si>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</si>
  <si>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</si>
  <si>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</si>
  <si>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</si>
  <si>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</si>
  <si>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</si>
  <si>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</si>
  <si>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</si>
  <si>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</si>
  <si>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</si>
  <si>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</si>
  <si>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</si>
  <si>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</si>
  <si>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</si>
  <si>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</si>
  <si>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</si>
  <si>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</si>
  <si>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</si>
  <si>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</si>
  <si>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</si>
  <si>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</si>
  <si>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</si>
  <si>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</si>
  <si>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</si>
  <si>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</si>
  <si>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</si>
  <si>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</si>
  <si>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</si>
  <si>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</si>
  <si>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</si>
  <si>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</si>
  <si>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</si>
  <si>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</si>
  <si>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</si>
  <si>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</si>
  <si>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</si>
  <si>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</si>
  <si>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</si>
  <si>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</si>
  <si>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</si>
  <si>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</si>
  <si>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</si>
  <si>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</si>
  <si>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</si>
  <si>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</si>
  <si>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</si>
  <si>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</si>
  <si>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</si>
  <si>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</si>
  <si>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</si>
  <si>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</si>
  <si>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</si>
  <si>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</si>
  <si>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</si>
  <si>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</si>
  <si>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</si>
  <si>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</si>
  <si>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</si>
  <si>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</si>
  <si>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</si>
  <si>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</si>
  <si>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</si>
  <si>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</si>
  <si>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</si>
  <si>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</si>
  <si>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</si>
  <si>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</si>
  <si>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</si>
  <si>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</si>
  <si>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</si>
  <si>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</si>
  <si>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</si>
  <si>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</si>
  <si>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</si>
  <si>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</si>
  <si>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</si>
  <si>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</si>
  <si>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</si>
  <si>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</si>
  <si>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</si>
  <si>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</si>
  <si>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</si>
  <si>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</si>
  <si>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</si>
  <si>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</si>
  <si>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</si>
  <si>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</si>
  <si>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</si>
  <si>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</si>
  <si>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</si>
  <si>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</si>
  <si>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</si>
  <si>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</si>
  <si>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</si>
  <si>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</si>
  <si>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</si>
  <si>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</si>
  <si>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</si>
  <si>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</si>
  <si>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</si>
  <si>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</si>
  <si>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</si>
  <si>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</si>
  <si>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</si>
  <si>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</si>
  <si>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</si>
  <si>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</si>
  <si>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</si>
  <si>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</si>
  <si>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</si>
  <si>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</si>
  <si>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</si>
  <si>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</si>
  <si>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</si>
  <si>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</si>
  <si>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</si>
  <si>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</si>
  <si>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</si>
  <si>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</si>
  <si>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</si>
  <si>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</si>
  <si>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</si>
  <si>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</si>
  <si>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</si>
  <si>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</si>
  <si>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</si>
  <si>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</si>
  <si>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</si>
  <si>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</si>
  <si>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</si>
  <si>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</si>
  <si>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</si>
  <si>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</si>
  <si>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</si>
  <si>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</si>
  <si>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</si>
  <si>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</si>
  <si>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</si>
  <si>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</si>
  <si>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</si>
  <si>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</si>
  <si>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</si>
  <si>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</si>
  <si>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</si>
  <si>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</si>
  <si>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</si>
  <si>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</si>
  <si>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</si>
  <si>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</si>
  <si>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</si>
  <si>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</si>
  <si>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</si>
  <si>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</si>
  <si>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</si>
  <si>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</si>
  <si>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</si>
  <si>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</si>
  <si>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</si>
  <si>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</si>
  <si>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</si>
  <si>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</si>
  <si>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</si>
  <si>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</si>
  <si>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</si>
  <si>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</si>
  <si>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</si>
  <si>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</si>
  <si>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</si>
  <si>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</si>
  <si>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</si>
  <si>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</si>
  <si>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</si>
  <si>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</si>
  <si>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</si>
  <si>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</si>
  <si>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</si>
  <si>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</si>
  <si>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</si>
  <si>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</si>
  <si>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</si>
  <si>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</si>
  <si>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</si>
  <si>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</si>
  <si>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</si>
  <si>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</si>
  <si>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</si>
  <si>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</si>
  <si>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</si>
  <si>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</si>
  <si>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</si>
  <si>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</si>
  <si>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</si>
  <si>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</si>
  <si>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</si>
  <si>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</si>
  <si>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</si>
  <si>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</si>
  <si>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</si>
  <si>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</si>
  <si>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</si>
  <si>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</si>
  <si>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</si>
  <si>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</si>
  <si>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</si>
  <si>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</si>
  <si>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</si>
  <si>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</si>
  <si>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</si>
  <si>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</si>
  <si>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</si>
  <si>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</si>
  <si>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</si>
  <si>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</si>
  <si>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</si>
  <si>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</si>
  <si>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</si>
  <si>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</si>
  <si>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</si>
  <si>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</si>
  <si>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</si>
  <si>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</si>
  <si>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</si>
  <si>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</si>
  <si>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</si>
  <si>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</si>
  <si>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</si>
  <si>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</si>
  <si>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</si>
  <si>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</si>
  <si>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</si>
  <si>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</si>
  <si>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</si>
  <si>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</si>
  <si>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</si>
  <si>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</si>
  <si>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</si>
  <si>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</si>
  <si>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</si>
  <si>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</si>
  <si>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</si>
  <si>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</si>
  <si>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</si>
  <si>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</si>
  <si>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</si>
  <si>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</si>
  <si>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</si>
  <si>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</si>
  <si>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</si>
  <si>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</si>
  <si>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</si>
  <si>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</si>
  <si>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</si>
  <si>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</si>
  <si>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</si>
  <si>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</si>
  <si>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</si>
  <si>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</si>
  <si>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</si>
  <si>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</si>
  <si>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</si>
  <si>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</si>
  <si>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</si>
  <si>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</si>
  <si>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</si>
  <si>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</si>
  <si>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</si>
  <si>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</si>
  <si>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</si>
  <si>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</si>
  <si>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</si>
  <si>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</si>
  <si>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</si>
  <si>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</si>
  <si>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</si>
  <si>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</si>
  <si>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</si>
  <si>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</si>
  <si>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</si>
  <si>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</si>
  <si>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</si>
  <si>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</si>
  <si>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</si>
  <si>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</si>
  <si>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</si>
  <si>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</si>
  <si>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</si>
  <si>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</si>
  <si>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</si>
  <si>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</si>
  <si>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</si>
  <si>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</si>
  <si>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</si>
  <si>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</si>
  <si>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</si>
  <si>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</si>
  <si>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</si>
  <si>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</si>
  <si>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</si>
  <si>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</si>
  <si>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</si>
  <si>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</si>
  <si>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</si>
  <si>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</si>
  <si>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</si>
  <si>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</si>
  <si>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</si>
  <si>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</si>
  <si>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</si>
  <si>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</si>
  <si>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</si>
  <si>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</si>
  <si>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</si>
  <si>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</si>
  <si>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</si>
  <si>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</si>
  <si>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</si>
  <si>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</si>
  <si>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</si>
  <si>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</si>
  <si>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</si>
  <si>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</si>
  <si>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</si>
  <si>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</si>
  <si>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</si>
  <si>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</si>
  <si>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</si>
  <si>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</si>
  <si>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</si>
  <si>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</si>
  <si>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</si>
  <si>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</si>
  <si>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</si>
  <si>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</si>
  <si>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</si>
  <si>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</si>
  <si>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</si>
  <si>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</si>
  <si>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</si>
  <si>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</si>
  <si>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</si>
  <si>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</si>
  <si>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</si>
  <si>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</si>
  <si>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</si>
  <si>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</si>
  <si>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</si>
  <si>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</si>
  <si>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</si>
  <si>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</si>
  <si>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</si>
  <si>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</si>
  <si>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</si>
  <si>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</si>
  <si>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</si>
  <si>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</si>
  <si>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</si>
  <si>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</si>
  <si>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</si>
  <si>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</si>
  <si>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</si>
  <si>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</si>
  <si>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</si>
  <si>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</si>
  <si>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</si>
  <si>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</si>
  <si>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</si>
  <si>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</si>
  <si>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</si>
  <si>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</si>
  <si>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</si>
  <si>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</si>
  <si>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</si>
  <si>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</si>
  <si>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</si>
  <si>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</si>
  <si>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</si>
  <si>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</si>
  <si>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</si>
  <si>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</si>
  <si>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</si>
  <si>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</si>
  <si>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</si>
  <si>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</si>
  <si>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</si>
  <si>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</si>
  <si>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</si>
  <si>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</si>
  <si>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</si>
  <si>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</si>
  <si>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</si>
  <si>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</si>
  <si>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</si>
  <si>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</si>
  <si>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</si>
  <si>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</si>
  <si>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</si>
  <si>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</si>
  <si>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</si>
  <si>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</si>
  <si>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</si>
  <si>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</si>
  <si>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</si>
  <si>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</si>
  <si>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</si>
  <si>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</si>
  <si>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</si>
  <si>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</si>
  <si>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</si>
  <si>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</si>
  <si>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</si>
  <si>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</si>
  <si>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</si>
  <si>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</si>
  <si>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</si>
  <si>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</si>
  <si>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</si>
  <si>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</si>
  <si>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</si>
  <si>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</si>
  <si>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</si>
  <si>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</si>
  <si>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</si>
  <si>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</si>
  <si>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</si>
  <si>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</si>
  <si>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</si>
  <si>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</si>
  <si>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</si>
  <si>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</si>
  <si>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</si>
  <si>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</si>
  <si>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</si>
  <si>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</si>
  <si>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</si>
  <si>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</si>
  <si>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</si>
  <si>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</si>
  <si>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</si>
  <si>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</si>
  <si>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</si>
  <si>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</si>
  <si>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</si>
  <si>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</si>
  <si>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</si>
  <si>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</si>
  <si>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</si>
  <si>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</si>
  <si>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</si>
  <si>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</si>
  <si>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</si>
  <si>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</si>
  <si>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</si>
  <si>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</si>
  <si>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</si>
  <si>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</si>
  <si>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</si>
  <si>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</si>
  <si>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</si>
  <si>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</si>
  <si>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</si>
  <si>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</si>
  <si>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</si>
  <si>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</si>
  <si>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</si>
  <si>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</si>
  <si>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</si>
  <si>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</si>
  <si>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</si>
  <si>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</si>
  <si>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</si>
  <si>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</si>
  <si>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</si>
  <si>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</si>
  <si>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</si>
  <si>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</si>
  <si>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</si>
  <si>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</si>
  <si>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</si>
  <si>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</si>
  <si>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</si>
  <si>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</si>
  <si>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</si>
  <si>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</si>
  <si>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</si>
  <si>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</si>
  <si>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</si>
  <si>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</si>
  <si>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</si>
  <si>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</si>
  <si>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</si>
  <si>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</si>
  <si>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</si>
  <si>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</si>
  <si>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</si>
  <si>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</si>
  <si>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</si>
  <si>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</si>
  <si>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</si>
  <si>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</si>
  <si>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</si>
  <si>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</si>
  <si>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</si>
  <si>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</si>
  <si>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</si>
  <si>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</si>
  <si>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</si>
  <si>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</si>
  <si>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</si>
  <si>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</si>
  <si>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</si>
  <si>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</si>
  <si>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</si>
  <si>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</si>
  <si>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</si>
  <si>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</si>
  <si>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</si>
  <si>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</si>
  <si>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</si>
  <si>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</si>
  <si>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</si>
  <si>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</si>
  <si>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</si>
  <si>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</si>
  <si>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</si>
  <si>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</si>
  <si>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</si>
  <si>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</si>
  <si>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</si>
  <si>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</si>
  <si>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</si>
  <si>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</si>
  <si>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</si>
  <si>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</si>
  <si>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</si>
  <si>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</si>
  <si>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</si>
  <si>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</si>
  <si>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</si>
  <si>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</si>
  <si>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</si>
  <si>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</si>
  <si>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</si>
  <si>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</si>
  <si>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</si>
  <si>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</si>
  <si>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</si>
  <si>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</si>
  <si>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</si>
  <si>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</si>
  <si>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</si>
  <si>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</si>
  <si>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</si>
  <si>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</si>
  <si>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</si>
  <si>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</si>
  <si>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</si>
  <si>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</si>
  <si>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</si>
  <si>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</si>
  <si>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</si>
  <si>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</si>
  <si>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</si>
  <si>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</si>
  <si>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</si>
  <si>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</si>
  <si>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</si>
  <si>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</si>
  <si>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</si>
  <si>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</si>
  <si>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</si>
  <si>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</si>
  <si>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</si>
  <si>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</si>
  <si>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</si>
  <si>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</si>
  <si>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</si>
  <si>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</si>
  <si>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</si>
  <si>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</si>
  <si>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</si>
  <si>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</si>
  <si>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</si>
  <si>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</si>
  <si>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</si>
  <si>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</si>
  <si>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</si>
  <si>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</si>
  <si>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</si>
  <si>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</si>
  <si>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</si>
  <si>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</si>
  <si>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</si>
  <si>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</si>
  <si>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</si>
  <si>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</si>
  <si>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</si>
  <si>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</si>
  <si>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</si>
  <si>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</si>
  <si>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</si>
  <si>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</si>
  <si>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</si>
  <si>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</si>
  <si>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</si>
  <si>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</si>
  <si>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</si>
  <si>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</si>
  <si>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</si>
  <si>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</si>
  <si>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</si>
  <si>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</si>
  <si>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</si>
  <si>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</si>
  <si>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</si>
  <si>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</si>
  <si>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</si>
  <si>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</si>
  <si>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</si>
  <si>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</si>
  <si>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</si>
  <si>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</si>
  <si>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</si>
  <si>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</si>
  <si>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</si>
  <si>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</si>
  <si>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</si>
  <si>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</si>
  <si>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</si>
  <si>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</si>
  <si>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</si>
  <si>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</si>
  <si>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</si>
  <si>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</si>
  <si>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</si>
  <si>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</si>
  <si>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</si>
  <si>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</si>
  <si>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</si>
  <si>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</si>
  <si>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</si>
  <si>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</si>
  <si>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</si>
  <si>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</si>
  <si>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</si>
  <si>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</si>
  <si>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</si>
  <si>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</si>
  <si>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</si>
  <si>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</si>
  <si>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</si>
  <si>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</si>
  <si>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</si>
  <si>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</si>
  <si>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</si>
  <si>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</si>
  <si>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</si>
  <si>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</si>
  <si>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</si>
  <si>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</si>
  <si>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</si>
  <si>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</si>
  <si>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</si>
  <si>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</si>
  <si>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</si>
  <si>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</si>
  <si>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</si>
  <si>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</si>
  <si>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</si>
  <si>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</si>
  <si>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</si>
  <si>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</si>
  <si>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</si>
  <si>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</si>
  <si>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</si>
  <si>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</si>
  <si>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</si>
  <si>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</si>
  <si>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</si>
  <si>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</si>
  <si>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</si>
  <si>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</si>
  <si>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</si>
  <si>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</si>
  <si>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</si>
  <si>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</si>
  <si>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</si>
  <si>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</si>
  <si>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</si>
  <si>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</si>
  <si>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</si>
  <si>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</si>
  <si>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</si>
  <si>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</si>
  <si>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</si>
  <si>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</si>
  <si>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</si>
  <si>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</si>
  <si>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</si>
  <si>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</si>
  <si>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</si>
  <si>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</si>
  <si>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</si>
  <si>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</si>
  <si>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</si>
  <si>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</si>
  <si>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</si>
  <si>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</si>
  <si>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</si>
  <si>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</si>
  <si>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</si>
  <si>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</si>
  <si>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</si>
  <si>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</si>
  <si>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</si>
  <si>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</si>
  <si>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</si>
  <si>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</si>
  <si>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</si>
  <si>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</si>
  <si>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</si>
  <si>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</si>
  <si>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</si>
  <si>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</si>
  <si>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</si>
  <si>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</si>
  <si>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</si>
  <si>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</si>
  <si>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</si>
  <si>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</si>
  <si>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</si>
  <si>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</si>
  <si>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</si>
  <si>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</si>
  <si>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</si>
  <si>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</si>
  <si>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</si>
  <si>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</si>
  <si>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</si>
  <si>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</si>
  <si>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</si>
  <si>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</si>
  <si>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</si>
  <si>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</si>
  <si>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</si>
  <si>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</si>
  <si>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</si>
  <si>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</si>
  <si>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</si>
  <si>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</si>
  <si>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</si>
  <si>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</si>
  <si>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</si>
  <si>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</si>
  <si>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</si>
  <si>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</si>
  <si>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</si>
  <si>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</si>
  <si>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</si>
  <si>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</si>
  <si>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</si>
  <si>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</si>
  <si>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</si>
  <si>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</si>
  <si>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</si>
  <si>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</si>
  <si>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</si>
  <si>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</si>
  <si>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</si>
  <si>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</si>
  <si>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</si>
  <si>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</si>
  <si>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</si>
  <si>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</si>
  <si>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</si>
  <si>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</si>
  <si>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</si>
  <si>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</si>
  <si>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</si>
  <si>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</si>
  <si>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</si>
  <si>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</si>
  <si>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</si>
  <si>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</si>
  <si>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</si>
  <si>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</si>
  <si>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</si>
  <si>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</si>
  <si>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</si>
  <si>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</si>
  <si>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</si>
  <si>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</si>
  <si>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</si>
  <si>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</si>
  <si>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</si>
  <si>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</si>
  <si>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</si>
  <si>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</si>
  <si>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</si>
  <si>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</si>
  <si>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</si>
  <si>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</si>
  <si>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</si>
  <si>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</si>
  <si>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</si>
  <si>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</si>
  <si>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</si>
  <si>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</si>
  <si>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</si>
  <si>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</si>
  <si>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</si>
  <si>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</si>
  <si>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</si>
  <si>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</si>
  <si>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</si>
  <si>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</si>
  <si>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</si>
  <si>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</si>
  <si>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</si>
  <si>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</si>
  <si>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</si>
  <si>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</si>
  <si>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</si>
  <si>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</si>
  <si>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</si>
  <si>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</si>
  <si>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</si>
  <si>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</si>
  <si>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</si>
  <si>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</si>
  <si>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</si>
  <si>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</si>
  <si>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</si>
  <si>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</si>
  <si>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</si>
  <si>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</si>
  <si>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</si>
  <si>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</si>
  <si>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</si>
  <si>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</si>
  <si>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</si>
  <si>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</si>
  <si>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</si>
  <si>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</si>
  <si>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</si>
  <si>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</si>
  <si>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</si>
  <si>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</si>
  <si>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</si>
  <si>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</si>
  <si>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</si>
  <si>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</si>
  <si>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</si>
  <si>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</si>
  <si>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</si>
  <si>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</si>
  <si>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</si>
  <si>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</si>
  <si>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</si>
  <si>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</si>
  <si>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</si>
  <si>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</si>
  <si>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</si>
  <si>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</si>
  <si>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</si>
  <si>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</si>
  <si>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</si>
  <si>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</si>
  <si>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</si>
  <si>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</si>
  <si>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</si>
  <si>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</si>
  <si>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</si>
  <si>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</si>
  <si>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</si>
  <si>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</si>
  <si>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</si>
  <si>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</si>
  <si>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</si>
  <si>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</si>
  <si>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</si>
  <si>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</si>
  <si>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</si>
  <si>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</si>
  <si>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</si>
  <si>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</si>
  <si>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</si>
  <si>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</si>
  <si>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</si>
  <si>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</si>
  <si>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</si>
  <si>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</si>
  <si>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</si>
  <si>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</si>
  <si>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</si>
  <si>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</si>
  <si>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</si>
  <si>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</si>
  <si>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</si>
  <si>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</si>
  <si>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</si>
  <si>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</si>
  <si>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</si>
  <si>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</si>
  <si>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</si>
  <si>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</si>
  <si>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</si>
  <si>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</si>
  <si>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</si>
  <si>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</si>
  <si>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</si>
  <si>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</si>
  <si>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</si>
  <si>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</si>
  <si>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</si>
  <si>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</si>
  <si>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</si>
  <si>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</si>
  <si>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</si>
  <si>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</si>
  <si>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</si>
  <si>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</si>
  <si>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</si>
  <si>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</si>
  <si>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</si>
  <si>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</si>
  <si>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</si>
  <si>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</si>
  <si>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</si>
  <si>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</si>
  <si>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</si>
  <si>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</si>
  <si>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</si>
  <si>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</si>
  <si>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</si>
  <si>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</si>
  <si>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</si>
  <si>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</si>
  <si>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</si>
  <si>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</si>
  <si>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</si>
  <si>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</si>
  <si>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</si>
  <si>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</si>
  <si>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</si>
  <si>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</si>
  <si>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</si>
  <si>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</si>
  <si>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</si>
  <si>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</si>
  <si>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</si>
  <si>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</si>
  <si>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</si>
  <si>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</si>
  <si>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</si>
  <si>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</si>
  <si>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</si>
  <si>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</si>
  <si>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</si>
  <si>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</si>
  <si>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</si>
  <si>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</si>
  <si>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</si>
  <si>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</si>
  <si>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</si>
  <si>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</si>
  <si>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</si>
  <si>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</si>
  <si>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</si>
  <si>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</si>
  <si>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</si>
  <si>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</si>
  <si>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</si>
  <si>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</si>
  <si>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</si>
  <si>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</si>
  <si>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</si>
  <si>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</si>
  <si>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</si>
  <si>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</si>
  <si>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</si>
  <si>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</si>
  <si>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</si>
  <si>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</si>
  <si>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</si>
  <si>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</si>
  <si>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</si>
  <si>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</si>
  <si>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</si>
  <si>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</si>
  <si>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</si>
  <si>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</si>
  <si>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</si>
  <si>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</si>
  <si>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</si>
  <si>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</si>
  <si>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</si>
  <si>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</si>
  <si>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</si>
  <si>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</si>
  <si>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</si>
  <si>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</si>
  <si>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</si>
  <si>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</si>
  <si>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</si>
  <si>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</si>
  <si>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</si>
  <si>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</si>
  <si>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</si>
  <si>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</si>
  <si>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</si>
  <si>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</si>
  <si>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</si>
  <si>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</si>
  <si>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</si>
  <si>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</si>
  <si>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</si>
  <si>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</si>
  <si>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</si>
  <si>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</si>
  <si>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</si>
  <si>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</si>
  <si>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</si>
  <si>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</si>
  <si>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</si>
  <si>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</si>
  <si>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</si>
  <si>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</si>
  <si>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</si>
  <si>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</si>
  <si>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</si>
  <si>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</si>
  <si>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</si>
  <si>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</si>
  <si>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</si>
  <si>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</si>
  <si>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</si>
  <si>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</si>
  <si>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</si>
  <si>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</si>
  <si>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</si>
  <si>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</si>
  <si>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</si>
  <si>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</si>
  <si>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</si>
  <si>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</si>
  <si>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</si>
  <si>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</si>
  <si>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</si>
  <si>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</si>
  <si>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</si>
  <si>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</si>
  <si>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</si>
  <si>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</si>
  <si>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</si>
  <si>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</si>
  <si>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</si>
  <si>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</si>
  <si>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</si>
  <si>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</si>
  <si>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</si>
  <si>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</si>
  <si>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</si>
  <si>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</si>
  <si>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</si>
  <si>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</si>
  <si>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</si>
  <si>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</si>
  <si>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</si>
  <si>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</si>
  <si>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</si>
  <si>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</si>
  <si>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</si>
  <si>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</si>
  <si>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</si>
  <si>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</si>
  <si>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</si>
  <si>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</si>
  <si>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</si>
  <si>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</si>
  <si>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</si>
  <si>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</si>
  <si>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</si>
  <si>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</si>
  <si>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</si>
  <si>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</si>
  <si>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</si>
  <si>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</si>
  <si>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</si>
  <si>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</si>
  <si>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</si>
  <si>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</si>
  <si>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</si>
  <si>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</si>
  <si>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</si>
  <si>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</si>
  <si>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</si>
  <si>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</si>
  <si>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</si>
  <si>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</si>
  <si>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</si>
  <si>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</si>
  <si>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</si>
  <si>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</si>
  <si>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</si>
  <si>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</si>
  <si>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</si>
  <si>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</si>
  <si>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</si>
  <si>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</si>
  <si>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</si>
  <si>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</si>
  <si>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</si>
  <si>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</si>
  <si>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</si>
  <si>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</si>
  <si>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</si>
  <si>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</si>
  <si>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</si>
  <si>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</si>
  <si>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</si>
  <si>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</si>
  <si>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</si>
  <si>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</si>
  <si>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</si>
  <si>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</si>
  <si>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</si>
  <si>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</si>
  <si>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</si>
  <si>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</si>
  <si>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</si>
  <si>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</si>
  <si>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</si>
  <si>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</si>
  <si>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</si>
  <si>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</si>
  <si>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</si>
  <si>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</si>
  <si>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</si>
  <si>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</si>
  <si>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</si>
  <si>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</si>
  <si>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</si>
  <si>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</si>
  <si>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</si>
  <si>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</si>
  <si>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</si>
  <si>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</si>
  <si>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</si>
  <si>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</si>
  <si>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</si>
  <si>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</si>
  <si>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</si>
  <si>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</si>
  <si>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</si>
  <si>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</si>
  <si>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</si>
  <si>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</si>
  <si>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</si>
  <si>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</si>
  <si>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</si>
  <si>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</si>
  <si>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</si>
  <si>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</si>
  <si>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</si>
  <si>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</si>
  <si>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</si>
  <si>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</si>
  <si>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</si>
  <si>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</si>
  <si>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</si>
  <si>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</si>
  <si>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</si>
  <si>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</si>
  <si>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</si>
  <si>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</si>
  <si>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</si>
  <si>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</si>
  <si>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</si>
  <si>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</si>
  <si>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</si>
  <si>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</si>
  <si>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</si>
  <si>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</si>
  <si>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</si>
  <si>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</si>
  <si>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</si>
  <si>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</si>
  <si>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</si>
  <si>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</si>
  <si>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</si>
  <si>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</si>
  <si>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</si>
  <si>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</si>
  <si>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</si>
  <si>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</si>
  <si>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</si>
  <si>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</si>
  <si>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</si>
  <si>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</si>
  <si>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</si>
  <si>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</si>
  <si>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</si>
  <si>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</si>
  <si>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</si>
  <si>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</si>
  <si>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</si>
  <si>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</si>
  <si>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</si>
  <si>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</si>
  <si>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</si>
  <si>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</si>
  <si>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</si>
  <si>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</si>
  <si>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</si>
  <si>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</si>
  <si>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</si>
  <si>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</si>
  <si>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</si>
  <si>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</si>
  <si>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</si>
  <si>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</si>
  <si>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</si>
  <si>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</si>
  <si>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</si>
  <si>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</si>
  <si>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</si>
  <si>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</si>
  <si>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</si>
  <si>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</si>
  <si>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</si>
  <si>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</si>
  <si>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</si>
  <si>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</si>
  <si>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</si>
  <si>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</si>
  <si>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</si>
  <si>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</si>
  <si>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</si>
  <si>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</si>
  <si>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</si>
  <si>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</si>
  <si>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</si>
  <si>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</si>
  <si>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</si>
  <si>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</si>
  <si>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</si>
  <si>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</si>
  <si>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</si>
  <si>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</si>
  <si>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</si>
  <si>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</si>
  <si>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</si>
  <si>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</si>
  <si>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</si>
  <si>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</si>
  <si>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</si>
  <si>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</si>
  <si>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</si>
  <si>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</si>
  <si>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</si>
  <si>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</si>
  <si>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</si>
  <si>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</si>
  <si>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</si>
  <si>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</si>
  <si>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</si>
  <si>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</si>
  <si>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</si>
  <si>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</si>
  <si>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</si>
  <si>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</si>
  <si>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</si>
  <si>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</si>
  <si>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</si>
  <si>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</si>
  <si>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</si>
  <si>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</si>
  <si>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</si>
  <si>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</si>
  <si>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</si>
  <si>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</si>
  <si>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</si>
  <si>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</si>
  <si>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</si>
  <si>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</si>
  <si>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</si>
  <si>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</si>
  <si>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</si>
  <si>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</si>
  <si>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</si>
  <si>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</si>
  <si>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</si>
  <si>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</si>
  <si>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</si>
  <si>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</si>
  <si>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</si>
  <si>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</si>
  <si>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</si>
  <si>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</si>
  <si>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</si>
  <si>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</si>
  <si>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</si>
  <si>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</si>
  <si>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</si>
  <si>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</si>
  <si>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</si>
  <si>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</si>
  <si>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</si>
  <si>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</si>
  <si>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</si>
  <si>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</si>
  <si>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</si>
  <si>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</si>
  <si>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</si>
  <si>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</si>
  <si>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</si>
  <si>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</si>
  <si>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</si>
  <si>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</si>
  <si>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</si>
  <si>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</si>
  <si>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</si>
  <si>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</si>
  <si>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</si>
  <si>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</si>
  <si>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</si>
  <si>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</si>
  <si>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</si>
  <si>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</si>
  <si>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</si>
  <si>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</si>
  <si>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</si>
  <si>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</si>
  <si>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</si>
  <si>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</si>
  <si>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</si>
  <si>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</si>
  <si>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</si>
  <si>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</si>
  <si>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</si>
  <si>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</si>
  <si>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</si>
  <si>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</si>
  <si>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</si>
  <si>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</si>
  <si>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</si>
  <si>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</si>
  <si>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</si>
  <si>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</si>
  <si>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</si>
  <si>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</si>
  <si>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</si>
  <si>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</si>
  <si>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</si>
  <si>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</si>
  <si>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</si>
  <si>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</si>
  <si>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</si>
  <si>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</si>
  <si>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</si>
  <si>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</si>
  <si>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</si>
  <si>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</si>
  <si>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</si>
  <si>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</si>
  <si>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</si>
  <si>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</si>
  <si>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</si>
  <si>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</si>
  <si>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</si>
  <si>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</si>
  <si>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</si>
  <si>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</si>
  <si>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</si>
  <si>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</si>
  <si>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</si>
  <si>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</si>
  <si>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</si>
  <si>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</si>
  <si>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</si>
  <si>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</si>
  <si>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</si>
  <si>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</si>
  <si>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</si>
  <si>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</si>
  <si>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</si>
  <si>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</si>
  <si>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</si>
  <si>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</si>
  <si>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</si>
  <si>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</si>
  <si>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</si>
  <si>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</si>
  <si>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</si>
  <si>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</si>
  <si>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</si>
  <si>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</si>
  <si>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</si>
  <si>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</si>
  <si>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</si>
  <si>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</si>
  <si>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</si>
  <si>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</si>
  <si>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</si>
  <si>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</si>
  <si>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</si>
  <si>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</si>
  <si>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</si>
  <si>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</si>
  <si>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</si>
  <si>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</si>
  <si>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</si>
  <si>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</si>
  <si>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</si>
  <si>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</si>
  <si>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</si>
  <si>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</si>
  <si>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</si>
  <si>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</si>
  <si>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</si>
  <si>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</si>
  <si>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</si>
  <si>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</si>
  <si>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</si>
  <si>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</si>
  <si>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</si>
  <si>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</si>
  <si>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</si>
  <si>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</si>
  <si>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</si>
  <si>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</si>
  <si>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</si>
  <si>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</si>
  <si>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</si>
  <si>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</si>
  <si>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</si>
  <si>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</si>
  <si>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</si>
  <si>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</si>
  <si>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</si>
  <si>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</si>
  <si>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</si>
  <si>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</si>
  <si>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</si>
  <si>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</si>
  <si>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</si>
  <si>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</si>
  <si>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</si>
  <si>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</si>
  <si>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</si>
  <si>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</si>
  <si>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</si>
  <si>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</si>
  <si>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</si>
  <si>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</si>
  <si>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</si>
  <si>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</si>
  <si>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</si>
  <si>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</si>
  <si>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</si>
  <si>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</si>
  <si>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</si>
  <si>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</si>
  <si>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</si>
  <si>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</si>
  <si>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</si>
  <si>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</si>
  <si>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</si>
  <si>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</si>
  <si>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</si>
  <si>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</si>
  <si>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</si>
  <si>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</si>
  <si>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</si>
  <si>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</si>
  <si>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</si>
  <si>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</si>
  <si>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</si>
  <si>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</si>
  <si>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</si>
  <si>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</si>
  <si>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</si>
  <si>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</si>
  <si>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</si>
  <si>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</si>
  <si>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</si>
  <si>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</si>
  <si>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</si>
  <si>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</si>
  <si>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</si>
  <si>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</si>
  <si>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</si>
  <si>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</si>
  <si>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</si>
  <si>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</si>
  <si>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</si>
  <si>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</si>
  <si>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</si>
  <si>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</si>
  <si>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</si>
  <si>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</si>
  <si>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</si>
  <si>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</si>
  <si>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</si>
  <si>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</si>
  <si>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</si>
  <si>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</si>
  <si>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</si>
  <si>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</si>
  <si>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</si>
  <si>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</si>
  <si>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</si>
  <si>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</si>
  <si>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</si>
  <si>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</si>
  <si>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</si>
  <si>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</si>
  <si>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</si>
  <si>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</si>
  <si>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</si>
  <si>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</si>
  <si>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</si>
  <si>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</si>
  <si>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</si>
  <si>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</si>
  <si>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</si>
  <si>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</si>
  <si>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</si>
  <si>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</si>
  <si>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</si>
  <si>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</si>
  <si>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</si>
  <si>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</si>
  <si>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</si>
  <si>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</si>
  <si>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</si>
  <si>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</si>
  <si>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</si>
  <si>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</si>
  <si>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</si>
  <si>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</si>
  <si>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</si>
  <si>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</si>
  <si>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</si>
  <si>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</si>
  <si>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</si>
  <si>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</si>
  <si>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</si>
  <si>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</si>
  <si>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</si>
  <si>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</si>
  <si>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</si>
  <si>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</si>
  <si>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</si>
  <si>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</si>
  <si>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</si>
  <si>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</si>
  <si>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</si>
  <si>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</si>
  <si>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</si>
  <si>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</si>
  <si>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</si>
  <si>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</si>
  <si>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</si>
  <si>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</si>
  <si>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</si>
  <si>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</si>
  <si>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</si>
  <si>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</si>
  <si>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</si>
  <si>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</si>
  <si>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</si>
  <si>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</si>
  <si>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</si>
  <si>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</si>
  <si>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</si>
  <si>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</si>
  <si>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</si>
  <si>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</si>
  <si>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</si>
  <si>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</si>
  <si>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</si>
  <si>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</si>
  <si>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</si>
  <si>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</si>
  <si>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</si>
  <si>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</si>
  <si>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</si>
  <si>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</si>
  <si>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</si>
  <si>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</si>
  <si>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</si>
  <si>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</si>
  <si>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</si>
  <si>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</si>
  <si>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</si>
  <si>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</si>
  <si>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</si>
  <si>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</si>
  <si>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</si>
  <si>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</si>
  <si>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</si>
  <si>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</si>
  <si>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</si>
  <si>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</si>
  <si>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</si>
  <si>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</si>
  <si>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</si>
  <si>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</si>
  <si>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</si>
  <si>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</si>
  <si>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</si>
  <si>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</si>
  <si>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</si>
  <si>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</si>
  <si>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</si>
  <si>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</si>
  <si>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</si>
  <si>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</si>
  <si>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</si>
  <si>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</si>
  <si>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</si>
  <si>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</si>
  <si>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</si>
  <si>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</si>
  <si>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</si>
  <si>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</si>
  <si>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</si>
  <si>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</si>
  <si>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</si>
  <si>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</si>
  <si>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</si>
  <si>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</si>
  <si>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</si>
  <si>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</si>
  <si>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</si>
  <si>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</si>
  <si>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</si>
  <si>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</si>
  <si>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</si>
  <si>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</si>
  <si>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</si>
  <si>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</si>
  <si>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</si>
  <si>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</si>
  <si>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</si>
  <si>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</si>
  <si>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</si>
  <si>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</si>
  <si>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</si>
  <si>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</si>
  <si>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</si>
  <si>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</si>
  <si>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</si>
  <si>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</si>
  <si>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</si>
  <si>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</si>
  <si>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</si>
  <si>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</si>
  <si>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</si>
  <si>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</si>
  <si>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</si>
  <si>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</si>
  <si>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</si>
  <si>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</si>
  <si>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</si>
  <si>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</si>
  <si>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</si>
  <si>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</si>
  <si>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</si>
  <si>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</si>
  <si>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</si>
  <si>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</si>
  <si>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</si>
  <si>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</si>
  <si>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</si>
  <si>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</si>
  <si>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</si>
  <si>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</si>
  <si>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</si>
  <si>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</si>
  <si>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</si>
  <si>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</si>
  <si>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</si>
  <si>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</si>
  <si>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</si>
  <si>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</si>
  <si>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</si>
  <si>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</si>
  <si>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</si>
  <si>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</si>
  <si>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</si>
  <si>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</si>
  <si>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</si>
  <si>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</si>
  <si>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</si>
  <si>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</si>
  <si>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</si>
  <si>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</si>
  <si>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</si>
  <si>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</si>
  <si>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</si>
  <si>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</si>
  <si>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</si>
  <si>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</si>
  <si>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</si>
  <si>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</si>
  <si>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</si>
  <si>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</si>
  <si>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</si>
  <si>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</si>
  <si>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</si>
  <si>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</si>
  <si>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</si>
  <si>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</si>
  <si>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</si>
  <si>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</si>
  <si>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</si>
  <si>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</si>
  <si>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</si>
  <si>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</si>
  <si>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</si>
  <si>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</si>
  <si>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</si>
  <si>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</si>
  <si>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</si>
  <si>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</si>
  <si>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</si>
  <si>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</si>
  <si>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</si>
  <si>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</si>
  <si>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</si>
  <si>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</si>
  <si>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</si>
  <si>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</si>
  <si>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</si>
  <si>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</si>
  <si>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</si>
  <si>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</si>
  <si>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</si>
  <si>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</si>
  <si>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</si>
  <si>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</si>
  <si>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</si>
  <si>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</si>
  <si>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</si>
  <si>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</si>
  <si>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</si>
  <si>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</si>
  <si>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</si>
  <si>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</si>
  <si>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</si>
  <si>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</si>
  <si>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</si>
  <si>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</si>
  <si>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</si>
  <si>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</si>
  <si>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</si>
  <si>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</si>
  <si>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</si>
  <si>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</si>
  <si>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</si>
  <si>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</si>
  <si>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</si>
  <si>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</si>
  <si>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</si>
  <si>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</si>
  <si>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</si>
  <si>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</si>
  <si>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</si>
  <si>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</si>
  <si>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</si>
  <si>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</si>
  <si>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</si>
  <si>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</si>
  <si>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</si>
  <si>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</si>
  <si>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</si>
  <si>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</si>
  <si>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</si>
  <si>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</si>
  <si>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</si>
  <si>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</si>
  <si>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</si>
  <si>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</si>
  <si>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</si>
  <si>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</si>
  <si>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</si>
  <si>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</si>
  <si>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</si>
  <si>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</si>
  <si>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</si>
  <si>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</si>
  <si>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</si>
  <si>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</si>
  <si>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</si>
  <si>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</si>
  <si>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</si>
  <si>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</si>
  <si>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</si>
  <si>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</si>
  <si>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</si>
  <si>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</si>
  <si>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</si>
  <si>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</si>
  <si>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</si>
  <si>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</si>
  <si>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</si>
  <si>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</si>
  <si>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</si>
  <si>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</si>
  <si>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</si>
  <si>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</si>
  <si>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</si>
  <si>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</si>
  <si>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</si>
  <si>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</si>
  <si>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</si>
  <si>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</si>
  <si>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</si>
  <si>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</si>
  <si>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</si>
  <si>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</si>
  <si>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</si>
  <si>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</si>
  <si>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</si>
  <si>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</si>
  <si>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</si>
  <si>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</si>
  <si>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</si>
  <si>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</si>
  <si>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</si>
  <si>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</si>
  <si>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</si>
  <si>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</si>
  <si>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</si>
  <si>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</si>
  <si>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</si>
  <si>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</si>
  <si>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</si>
  <si>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</si>
  <si>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</si>
  <si>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</si>
  <si>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</si>
  <si>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</si>
  <si>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</si>
  <si>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</si>
  <si>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</si>
  <si>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</si>
  <si>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</si>
  <si>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</si>
  <si>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</si>
  <si>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</si>
  <si>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</si>
  <si>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</si>
  <si>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</si>
  <si>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</si>
  <si>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</si>
  <si>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</si>
  <si>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</si>
  <si>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</si>
  <si>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</si>
  <si>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</si>
  <si>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</si>
  <si>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</si>
  <si>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</si>
  <si>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</si>
  <si>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</si>
  <si>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</si>
  <si>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</si>
  <si>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</si>
  <si>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</si>
  <si>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</si>
  <si>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</si>
  <si>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</si>
  <si>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</si>
  <si>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</si>
  <si>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</si>
  <si>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</si>
  <si>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</si>
  <si>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</si>
  <si>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</si>
  <si>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</si>
  <si>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</si>
  <si>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</si>
  <si>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</si>
  <si>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</si>
  <si>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</si>
  <si>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</si>
  <si>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</si>
  <si>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</si>
  <si>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</si>
  <si>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</si>
  <si>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</si>
  <si>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</si>
  <si>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</si>
  <si>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</si>
  <si>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</si>
  <si>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</si>
  <si>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</si>
  <si>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</si>
  <si>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</si>
  <si>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</si>
  <si>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</si>
  <si>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</si>
  <si>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</si>
  <si>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</si>
  <si>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</si>
  <si>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</si>
  <si>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</si>
  <si>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</si>
  <si>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</si>
  <si>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</si>
  <si>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</si>
  <si>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</si>
  <si>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</si>
  <si>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</si>
  <si>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</si>
  <si>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</si>
  <si>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</si>
  <si>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</si>
  <si>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</si>
  <si>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</si>
  <si>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</si>
  <si>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</si>
  <si>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</si>
  <si>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</si>
  <si>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</si>
  <si>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</si>
  <si>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</si>
  <si>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</si>
  <si>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</si>
  <si>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</si>
  <si>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</si>
  <si>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</si>
  <si>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</si>
  <si>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</si>
  <si>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</si>
  <si>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</si>
  <si>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</si>
  <si>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</si>
  <si>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</si>
  <si>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</si>
  <si>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</si>
  <si>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</si>
  <si>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</si>
  <si>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</si>
  <si>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</si>
  <si>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</si>
  <si>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</si>
  <si>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</si>
  <si>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</si>
  <si>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</si>
  <si>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</si>
  <si>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</si>
  <si>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</si>
  <si>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</si>
  <si>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</si>
  <si>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</si>
  <si>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</si>
  <si>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</si>
  <si>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</si>
  <si>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</si>
  <si>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</si>
  <si>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</si>
  <si>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</si>
  <si>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</si>
  <si>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</si>
  <si>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</si>
  <si>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</si>
  <si>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</si>
  <si>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</si>
  <si>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</si>
  <si>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</si>
  <si>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</si>
  <si>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</si>
  <si>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</si>
  <si>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</si>
  <si>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</si>
  <si>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</si>
  <si>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</si>
  <si>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</si>
  <si>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</si>
  <si>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</si>
  <si>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</si>
  <si>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</si>
  <si>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</si>
  <si>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</si>
  <si>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</si>
  <si>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</si>
  <si>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</si>
  <si>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</si>
  <si>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</si>
  <si>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</si>
  <si>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</si>
  <si>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</si>
  <si>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</si>
  <si>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</si>
  <si>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</si>
  <si>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</si>
  <si>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</si>
  <si>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</si>
  <si>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</si>
  <si>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</si>
  <si>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</si>
  <si>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</si>
  <si>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</si>
  <si>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</si>
  <si>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</si>
  <si>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</si>
  <si>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</si>
  <si>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</si>
  <si>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</si>
  <si>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</si>
  <si>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</si>
  <si>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</si>
  <si>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</si>
  <si>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</si>
  <si>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</si>
  <si>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</si>
  <si>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</si>
  <si>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</si>
  <si>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</si>
  <si>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</si>
  <si>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</si>
  <si>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</si>
  <si>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</si>
  <si>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</si>
  <si>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</si>
  <si>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</si>
  <si>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</si>
  <si>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</si>
  <si>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</si>
  <si>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</si>
  <si>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</si>
  <si>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</si>
  <si>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</si>
  <si>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</si>
  <si>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</si>
  <si>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</si>
  <si>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</si>
  <si>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</si>
  <si>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</si>
  <si>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</si>
  <si>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</si>
  <si>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</si>
  <si>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</si>
  <si>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</si>
  <si>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</si>
  <si>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</si>
  <si>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</si>
  <si>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</si>
  <si>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</si>
  <si>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</si>
  <si>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</si>
  <si>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</si>
  <si>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</si>
  <si>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</si>
  <si>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</si>
  <si>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</si>
  <si>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</si>
  <si>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</si>
  <si>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</si>
  <si>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</si>
  <si>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</si>
  <si>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</si>
  <si>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</si>
  <si>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</si>
  <si>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</si>
  <si>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</si>
  <si>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</si>
  <si>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</si>
  <si>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</si>
  <si>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</si>
  <si>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</si>
  <si>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</si>
  <si>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</si>
  <si>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</si>
  <si>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</si>
  <si>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</si>
  <si>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</si>
  <si>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</si>
  <si>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</si>
  <si>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</si>
  <si>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</si>
  <si>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</si>
  <si>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</si>
  <si>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</si>
  <si>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</si>
  <si>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</si>
  <si>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</si>
  <si>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</si>
  <si>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</si>
  <si>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</si>
  <si>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</si>
  <si>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</si>
  <si>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</si>
  <si>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</si>
  <si>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</si>
  <si>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</si>
  <si>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</si>
  <si>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</si>
  <si>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</si>
  <si>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</si>
  <si>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</si>
  <si>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</si>
  <si>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</si>
  <si>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</si>
  <si>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</si>
  <si>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</si>
  <si>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</si>
  <si>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</si>
  <si>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</si>
  <si>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</si>
  <si>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</si>
  <si>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</si>
  <si>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</si>
  <si>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</si>
  <si>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</si>
  <si>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</si>
  <si>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</si>
  <si>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</si>
  <si>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</si>
  <si>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</si>
  <si>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</si>
  <si>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</si>
  <si>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</si>
  <si>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</si>
  <si>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</si>
  <si>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</si>
  <si>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</si>
  <si>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</si>
  <si>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</si>
  <si>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</si>
  <si>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</si>
  <si>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</si>
  <si>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</si>
  <si>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</si>
  <si>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</si>
  <si>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</si>
  <si>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</si>
  <si>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</si>
  <si>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</si>
  <si>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</si>
  <si>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</si>
  <si>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</si>
  <si>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</si>
  <si>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</si>
  <si>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</si>
  <si>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</si>
  <si>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</si>
  <si>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</si>
  <si>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</si>
  <si>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</si>
  <si>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</si>
  <si>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</si>
  <si>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</si>
  <si>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</si>
  <si>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</si>
  <si>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</si>
  <si>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</si>
  <si>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</si>
  <si>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</si>
  <si>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</si>
  <si>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</si>
  <si>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</si>
  <si>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</si>
  <si>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</si>
  <si>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</si>
  <si>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</si>
  <si>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</si>
  <si>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</si>
  <si>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</si>
  <si>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</si>
  <si>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</si>
  <si>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</si>
  <si>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</si>
  <si>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</si>
  <si>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</si>
  <si>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</si>
  <si>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</si>
  <si>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</si>
  <si>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</si>
  <si>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</si>
  <si>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</si>
  <si>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</si>
  <si>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</si>
  <si>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</si>
  <si>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</si>
  <si>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</si>
  <si>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</si>
  <si>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</si>
  <si>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</si>
  <si>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</si>
  <si>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</si>
  <si>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</si>
  <si>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</si>
  <si>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</si>
  <si>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</si>
  <si>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</si>
  <si>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</si>
  <si>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</si>
  <si>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</si>
  <si>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</si>
  <si>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</si>
  <si>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</si>
  <si>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</si>
  <si>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</si>
  <si>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</si>
  <si>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</si>
  <si>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</si>
  <si>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</si>
  <si>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</si>
  <si>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</si>
  <si>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</si>
  <si>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</si>
  <si>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</si>
  <si>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</si>
  <si>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</si>
  <si>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</si>
  <si>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</si>
  <si>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</si>
  <si>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</si>
  <si>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</si>
  <si>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</si>
  <si>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</si>
  <si>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</si>
  <si>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</si>
  <si>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</si>
  <si>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</si>
  <si>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</si>
  <si>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</si>
  <si>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</si>
  <si>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</si>
  <si>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</si>
  <si>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</si>
  <si>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</si>
  <si>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</si>
  <si>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</si>
  <si>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</si>
  <si>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</si>
  <si>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</si>
  <si>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</si>
  <si>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</si>
  <si>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</si>
  <si>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</si>
  <si>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</si>
  <si>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</si>
  <si>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</si>
  <si>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</si>
  <si>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</si>
  <si>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</si>
  <si>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</si>
  <si>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</si>
  <si>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</si>
  <si>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</si>
  <si>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</si>
  <si>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</si>
  <si>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</si>
  <si>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</si>
  <si>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</si>
  <si>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</si>
  <si>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</si>
  <si>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</si>
  <si>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</si>
  <si>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</si>
  <si>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</si>
  <si>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</si>
  <si>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</si>
  <si>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</si>
  <si>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</si>
  <si>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</si>
  <si>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</si>
  <si>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</si>
  <si>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</si>
  <si>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</si>
  <si>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</si>
  <si>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</si>
  <si>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</si>
  <si>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</si>
  <si>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</si>
  <si>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</si>
  <si>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</si>
  <si>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</si>
  <si>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</si>
  <si>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</si>
  <si>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</si>
  <si>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</si>
  <si>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</si>
  <si>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</si>
  <si>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</si>
  <si>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</si>
  <si>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</si>
  <si>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</si>
  <si>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</si>
  <si>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</si>
  <si>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</si>
  <si>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</si>
  <si>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</si>
  <si>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</si>
  <si>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</si>
  <si>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</si>
  <si>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</si>
  <si>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</si>
  <si>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</si>
  <si>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</si>
  <si>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</si>
  <si>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</si>
  <si>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</si>
  <si>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</si>
  <si>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</si>
  <si>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</si>
  <si>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</si>
  <si>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</si>
  <si>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</si>
  <si>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</si>
  <si>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</si>
  <si>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</si>
  <si>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</si>
  <si>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</si>
  <si>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</si>
  <si>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</si>
  <si>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</si>
  <si>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</si>
  <si>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</si>
  <si>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</si>
  <si>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</si>
  <si>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</si>
  <si>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</si>
  <si>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</si>
  <si>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</si>
  <si>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</si>
  <si>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</si>
  <si>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</si>
  <si>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</si>
  <si>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</si>
  <si>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</si>
  <si>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</si>
  <si>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</si>
  <si>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</si>
  <si>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</si>
  <si>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</si>
  <si>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</si>
  <si>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</si>
  <si>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</si>
  <si>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</si>
  <si>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</si>
  <si>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</si>
  <si>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</si>
  <si>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</si>
  <si>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</si>
  <si>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</si>
  <si>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</si>
  <si>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</si>
  <si>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</si>
  <si>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</si>
  <si>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</si>
  <si>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</si>
  <si>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</si>
  <si>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</si>
  <si>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</si>
  <si>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</si>
  <si>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</si>
  <si>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</si>
  <si>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</si>
  <si>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</si>
  <si>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</si>
  <si>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</si>
  <si>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</si>
  <si>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</si>
  <si>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</si>
  <si>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</si>
  <si>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</si>
  <si>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</si>
  <si>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</si>
  <si>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</si>
  <si>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</si>
  <si>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</si>
  <si>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</si>
  <si>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</si>
  <si>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</si>
  <si>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</si>
  <si>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</si>
  <si>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</si>
  <si>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</si>
  <si>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</si>
  <si>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</si>
  <si>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</si>
  <si>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</si>
  <si>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</si>
  <si>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</si>
  <si>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</si>
  <si>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</si>
  <si>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</si>
  <si>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</si>
  <si>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</si>
  <si>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</si>
  <si>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</si>
  <si>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</si>
  <si>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</si>
  <si>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</si>
  <si>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</si>
  <si>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</si>
  <si>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</si>
  <si>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</si>
  <si>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</si>
  <si>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</si>
  <si>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</si>
  <si>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</si>
  <si>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</si>
  <si>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</si>
  <si>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</si>
  <si>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</si>
  <si>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</si>
  <si>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</si>
  <si>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</si>
  <si>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</si>
  <si>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</si>
  <si>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</si>
  <si>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</si>
  <si>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</si>
  <si>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</si>
  <si>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</si>
  <si>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</si>
  <si>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</si>
  <si>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</si>
  <si>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</si>
  <si>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</si>
  <si>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</si>
  <si>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</si>
  <si>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</si>
  <si>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</si>
  <si>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</si>
  <si>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</si>
  <si>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</si>
  <si>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</si>
  <si>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</si>
  <si>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</si>
  <si>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</si>
  <si>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</si>
  <si>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</si>
  <si>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</si>
  <si>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</si>
  <si>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</si>
  <si>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</si>
  <si>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</si>
  <si>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</si>
  <si>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</si>
  <si>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</si>
  <si>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</si>
  <si>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</si>
  <si>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</si>
  <si>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</si>
  <si>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</si>
  <si>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</si>
  <si>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</si>
  <si>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</si>
  <si>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</si>
  <si>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</si>
  <si>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</si>
  <si>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</si>
  <si>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</si>
  <si>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</si>
  <si>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</si>
  <si>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</si>
  <si>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</si>
  <si>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</si>
  <si>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</si>
  <si>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</si>
  <si>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</si>
  <si>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</si>
  <si>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</si>
  <si>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</si>
  <si>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</si>
  <si>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</si>
  <si>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</si>
  <si>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</si>
  <si>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</si>
  <si>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</si>
  <si>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</si>
  <si>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</si>
  <si>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</si>
  <si>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</si>
  <si>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</si>
  <si>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</si>
  <si>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</si>
  <si>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</si>
  <si>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</si>
  <si>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</si>
  <si>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</si>
  <si>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</si>
  <si>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</si>
  <si>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</si>
  <si>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</si>
  <si>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</si>
  <si>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</si>
  <si>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</si>
  <si>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</si>
  <si>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</si>
  <si>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</si>
  <si>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</si>
  <si>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</si>
  <si>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</si>
  <si>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</si>
  <si>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</si>
  <si>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</si>
  <si>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</si>
  <si>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</si>
  <si>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</si>
  <si>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</si>
  <si>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</si>
  <si>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</si>
  <si>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</si>
  <si>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</si>
  <si>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</si>
  <si>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</si>
  <si>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</si>
  <si>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</si>
  <si>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</si>
  <si>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</si>
  <si>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</si>
  <si>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</si>
  <si>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</si>
  <si>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</si>
  <si>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</si>
  <si>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</si>
  <si>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</si>
  <si>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</si>
  <si>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</si>
  <si>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</si>
  <si>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</si>
  <si>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</si>
  <si>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</si>
  <si>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</si>
  <si>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</si>
  <si>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</si>
  <si>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</si>
  <si>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</si>
  <si>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</si>
  <si>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</si>
  <si>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</si>
  <si>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</si>
  <si>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</si>
  <si>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</si>
  <si>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</si>
  <si>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</si>
  <si>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</si>
  <si>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</si>
  <si>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</si>
  <si>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</si>
  <si>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</si>
  <si>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</si>
  <si>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</si>
  <si>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</si>
  <si>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</si>
  <si>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</si>
  <si>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</si>
  <si>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</si>
  <si>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</si>
  <si>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</si>
  <si>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</si>
  <si>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</si>
  <si>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</si>
  <si>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</si>
  <si>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</si>
  <si>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</si>
  <si>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</si>
  <si>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</si>
  <si>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</si>
  <si>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</si>
  <si>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</si>
  <si>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</si>
  <si>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</si>
  <si>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</si>
  <si>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</si>
  <si>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</si>
  <si>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</si>
  <si>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</si>
  <si>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</si>
  <si>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</si>
  <si>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</si>
  <si>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</si>
  <si>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</si>
  <si>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</si>
  <si>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</si>
  <si>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</si>
  <si>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</si>
  <si>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</si>
  <si>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</si>
  <si>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</si>
  <si>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</si>
  <si>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</si>
  <si>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</si>
  <si>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</si>
  <si>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</si>
  <si>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</si>
  <si>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</si>
  <si>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</si>
  <si>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</si>
  <si>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</si>
  <si>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</si>
  <si>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</si>
  <si>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</si>
  <si>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</si>
  <si>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</si>
  <si>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</si>
  <si>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</si>
  <si>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</si>
  <si>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</si>
  <si>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</si>
  <si>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</si>
  <si>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</si>
  <si>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</si>
  <si>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</si>
  <si>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</si>
  <si>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</si>
  <si>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</si>
  <si>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</si>
  <si>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</si>
  <si>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</si>
  <si>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</si>
  <si>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</si>
  <si>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</si>
  <si>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</si>
  <si>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</si>
  <si>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</si>
  <si>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</si>
  <si>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</si>
  <si>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</si>
  <si>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</si>
  <si>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</si>
  <si>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</si>
  <si>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</si>
  <si>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</si>
  <si>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</si>
  <si>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</si>
  <si>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</si>
  <si>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</si>
  <si>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</si>
  <si>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</si>
  <si>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</si>
  <si>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</si>
  <si>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</si>
  <si>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</si>
  <si>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</si>
  <si>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</si>
  <si>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</si>
  <si>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</si>
  <si>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</si>
  <si>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</si>
  <si>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</si>
  <si>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</si>
  <si>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</si>
  <si>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</si>
  <si>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</si>
  <si>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</si>
  <si>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</si>
  <si>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</si>
  <si>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</si>
  <si>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</si>
  <si>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</si>
  <si>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</si>
  <si>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</si>
  <si>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</si>
  <si>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</si>
  <si>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</si>
  <si>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</si>
  <si>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</si>
  <si>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</si>
  <si>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</si>
  <si>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</si>
  <si>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</si>
  <si>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</si>
  <si>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</si>
  <si>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</si>
  <si>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</si>
  <si>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</si>
  <si>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</si>
  <si>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</si>
  <si>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</si>
  <si>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</si>
  <si>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</si>
  <si>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</si>
  <si>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</si>
  <si>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</si>
  <si>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</si>
  <si>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</si>
  <si>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</si>
  <si>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</si>
  <si>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</si>
  <si>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</si>
  <si>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</si>
  <si>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</si>
  <si>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</si>
  <si>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</si>
  <si>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</si>
  <si>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</si>
  <si>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</si>
  <si>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</si>
  <si>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</si>
  <si>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</si>
  <si>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</si>
  <si>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</si>
  <si>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</si>
  <si>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</si>
  <si>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</si>
  <si>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</si>
  <si>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</si>
  <si>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</si>
  <si>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</si>
  <si>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</si>
  <si>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</si>
  <si>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</si>
  <si>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</si>
  <si>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</si>
  <si>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</si>
  <si>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</si>
  <si>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</si>
  <si>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</si>
  <si>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</si>
  <si>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</si>
  <si>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</si>
  <si>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</si>
  <si>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</si>
  <si>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</si>
  <si>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</si>
  <si>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</si>
  <si>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</si>
  <si>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</si>
  <si>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</si>
  <si>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</si>
  <si>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</si>
  <si>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</si>
  <si>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</si>
  <si>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</si>
  <si>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</si>
  <si>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</si>
  <si>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</si>
  <si>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</si>
  <si>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</si>
  <si>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</si>
  <si>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</si>
  <si>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</si>
  <si>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</si>
  <si>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</si>
  <si>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</si>
  <si>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</si>
  <si>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</si>
  <si>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</si>
  <si>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</si>
  <si>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</si>
  <si>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</si>
  <si>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</si>
  <si>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</si>
  <si>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</si>
  <si>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</si>
  <si>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</si>
  <si>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</si>
  <si>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15041RESIN337382023</t>
  </si>
  <si>
    <t>23BL000F</t>
  </si>
  <si>
    <t>23BL000C</t>
  </si>
  <si>
    <t>06143006101060</t>
  </si>
  <si>
    <t>LOTICOMER, S.A. DE C.V.</t>
  </si>
  <si>
    <t>000533809</t>
  </si>
  <si>
    <t>FAUSTINO LOPEZ BONILLA</t>
  </si>
  <si>
    <t>06140409901016</t>
  </si>
  <si>
    <t>DORSA, S.A. DE C.V.</t>
  </si>
  <si>
    <t>03151510541013</t>
  </si>
  <si>
    <t>RIGOBERTO ANGEL PEREZ RAMIREZ</t>
  </si>
  <si>
    <t>033464364</t>
  </si>
  <si>
    <t>JUAN CARLOS GRANADOS</t>
  </si>
  <si>
    <t>06141209971083</t>
  </si>
  <si>
    <t>PROTECCION EMPRESARIAL SA DE CV</t>
  </si>
  <si>
    <t>06140404221017</t>
  </si>
  <si>
    <t>OO GROUP SA DE CV</t>
  </si>
  <si>
    <t>05030412821038</t>
  </si>
  <si>
    <t>JOSE GUILLERMO CRZ PAREDES</t>
  </si>
  <si>
    <t>QUITAR GUIONES</t>
  </si>
  <si>
    <t>TEXTO</t>
  </si>
  <si>
    <t>RESULTADO</t>
  </si>
  <si>
    <t>02/01/2024</t>
  </si>
  <si>
    <t>03/01/2024</t>
  </si>
  <si>
    <t>04/01/2024</t>
  </si>
  <si>
    <t>06/01/2024</t>
  </si>
  <si>
    <t>09/01/2024</t>
  </si>
  <si>
    <t>16/01/2024</t>
  </si>
  <si>
    <t>17/01/2024</t>
  </si>
  <si>
    <t>18/01/2024</t>
  </si>
  <si>
    <t>19/01/2024</t>
  </si>
  <si>
    <t>20/01/2024</t>
  </si>
  <si>
    <t>22/01/2024</t>
  </si>
  <si>
    <t>24/01/2024</t>
  </si>
  <si>
    <t>25/01/2024</t>
  </si>
  <si>
    <t>29/01/2024</t>
  </si>
  <si>
    <t>31/01/2024</t>
  </si>
  <si>
    <t>CABD51818D8D4F69A78B738A339BB172</t>
  </si>
  <si>
    <t>0614-170579-001-1</t>
  </si>
  <si>
    <t>3110E48A26D831777045947062055662</t>
  </si>
  <si>
    <t>380FD8039F0410486060553537459671</t>
  </si>
  <si>
    <t>380FB18F662B23619067896600104056</t>
  </si>
  <si>
    <t>380DFA136CED14834241627403877378</t>
  </si>
  <si>
    <t>320F19A5DEDF37157267451288409871</t>
  </si>
  <si>
    <t>320F2CF914F813059126403064354878</t>
  </si>
  <si>
    <t>6FC68876-71BB-478B-8668-A62B6C45AFD3</t>
  </si>
  <si>
    <t>6FC6887671BB478B8668A62B6C45AFD3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</si>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</sst>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2"/>
      <color rgb="FF212529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50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0" fontId="11" fillId="7" borderId="6" xfId="0" applyFont="1" applyFill="1" applyBorder="1" applyAlignment="1">
      <alignment horizontal="center"/>
    </xf>
    <xf numFmtId="14" fontId="0" fillId="0" borderId="0" xfId="0" quotePrefix="1" applyNumberFormat="1"/>
    <xf numFmtId="0" fontId="0" fillId="16" borderId="32" xfId="0" applyFill="1" applyBorder="1"/>
    <xf numFmtId="0" fontId="33" fillId="17" borderId="0" xfId="0" applyFont="1" applyFill="1"/>
    <xf numFmtId="0" fontId="0" fillId="17" borderId="0" xfId="0" applyFill="1"/>
    <xf numFmtId="0" fontId="0" fillId="17" borderId="33" xfId="0" applyFill="1" applyBorder="1"/>
    <xf numFmtId="0" fontId="0" fillId="12" borderId="0" xfId="0" applyFill="1"/>
    <xf numFmtId="0" fontId="0" fillId="18" borderId="32" xfId="0" applyFill="1" applyBorder="1"/>
    <xf numFmtId="0" fontId="0" fillId="12" borderId="33" xfId="0" applyFill="1" applyBorder="1"/>
    <xf numFmtId="0" fontId="0" fillId="12" borderId="32" xfId="0" applyFill="1" applyBorder="1"/>
    <xf numFmtId="0" fontId="0" fillId="0" borderId="33" xfId="0" applyBorder="1"/>
    <xf numFmtId="49" fontId="0" fillId="17" borderId="0" xfId="0" applyNumberFormat="1" applyFill="1"/>
    <xf numFmtId="0" fontId="0" fillId="18" borderId="34" xfId="0" applyFill="1" applyBorder="1"/>
    <xf numFmtId="0" fontId="0" fillId="12" borderId="35" xfId="0" applyFill="1" applyBorder="1"/>
    <xf numFmtId="0" fontId="0" fillId="12" borderId="36" xfId="0" applyFill="1" applyBorder="1"/>
    <xf numFmtId="49" fontId="26" fillId="12" borderId="28" xfId="0" applyNumberFormat="1" applyFont="1" applyFill="1" applyBorder="1"/>
    <xf numFmtId="0" fontId="14" fillId="3" borderId="29" xfId="0" applyFont="1" applyFill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95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4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2" totalsRowShown="0"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89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88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5" totalsRowShown="0"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86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85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23" totalsRowShown="0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4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3" headerRowBorderDxfId="82" tableBorderDxfId="81">
  <autoFilter ref="A1:J2" xr:uid="{00000000-0009-0000-0100-000007000000}"/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433" totalsRowShown="0">
  <autoFilter ref="A1:B4433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ENERO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 16384:16384" ht="49.5" customHeight="1" x14ac:dyDescent="0.25"/>
    <row r="2" spans="2:12 16384:16384" ht="15.75" thickBot="1" x14ac:dyDescent="0.3">
      <c r="G2" s="140" t="s">
        <v>9073</v>
      </c>
      <c r="H2" s="141"/>
      <c r="I2" s="141"/>
      <c r="J2" s="141"/>
      <c r="K2" s="142"/>
    </row>
    <row r="3" spans="2:12 16384:16384" ht="17.25" x14ac:dyDescent="0.3">
      <c r="B3" s="23" t="s">
        <v>17</v>
      </c>
      <c r="D3" s="46" t="s">
        <v>8491</v>
      </c>
      <c r="G3" s="126" t="s">
        <v>9074</v>
      </c>
      <c r="H3" s="127" t="s">
        <v>9099</v>
      </c>
      <c r="I3" s="128"/>
      <c r="J3" s="128"/>
      <c r="K3" s="129"/>
      <c r="L3" s="130">
        <f>LEN(H3)</f>
        <v>36</v>
      </c>
      <c r="XFD3" t="s">
        <v>8491</v>
      </c>
    </row>
    <row r="4" spans="2:12 16384:16384" x14ac:dyDescent="0.25">
      <c r="B4" s="23" t="s">
        <v>2</v>
      </c>
      <c r="D4" s="45" t="s">
        <v>9089</v>
      </c>
      <c r="G4" s="131" t="s">
        <v>9075</v>
      </c>
      <c r="H4" s="130" t="str">
        <f>SUBSTITUTE(H3,"-","")</f>
        <v>6FC6887671BB478B8668A62B6C45AFD3</v>
      </c>
      <c r="I4" s="130"/>
      <c r="J4" s="130"/>
      <c r="K4" s="132"/>
      <c r="L4" s="130">
        <f t="shared" ref="L4:L8" si="0">LEN(H4)</f>
        <v>32</v>
      </c>
      <c r="XFD4" t="s">
        <v>8486</v>
      </c>
    </row>
    <row r="5" spans="2:12 16384:16384" hidden="1" x14ac:dyDescent="0.25">
      <c r="B5" s="23" t="s">
        <v>3</v>
      </c>
      <c r="D5" s="26" t="s">
        <v>7706</v>
      </c>
      <c r="G5" s="133"/>
      <c r="K5" s="134"/>
      <c r="L5" s="130">
        <f t="shared" si="0"/>
        <v>0</v>
      </c>
      <c r="XFD5" t="s">
        <v>8487</v>
      </c>
    </row>
    <row r="6" spans="2:12 16384:16384" ht="15" hidden="1" customHeight="1" x14ac:dyDescent="0.25">
      <c r="B6" s="23" t="s">
        <v>4</v>
      </c>
      <c r="D6" s="26" t="s">
        <v>0</v>
      </c>
      <c r="G6" s="133"/>
      <c r="K6" s="134"/>
      <c r="L6" s="130">
        <f t="shared" si="0"/>
        <v>0</v>
      </c>
      <c r="XFD6" t="s">
        <v>8488</v>
      </c>
    </row>
    <row r="7" spans="2:12 16384:16384" x14ac:dyDescent="0.25">
      <c r="B7" s="23" t="s">
        <v>5</v>
      </c>
      <c r="D7" s="124"/>
      <c r="G7" s="126" t="s">
        <v>9074</v>
      </c>
      <c r="H7" s="135" t="s">
        <v>9092</v>
      </c>
      <c r="I7" s="128"/>
      <c r="J7" s="128"/>
      <c r="K7" s="129"/>
      <c r="L7" s="130">
        <f t="shared" si="0"/>
        <v>17</v>
      </c>
      <c r="XFD7" t="s">
        <v>8490</v>
      </c>
    </row>
    <row r="8" spans="2:12 16384:16384" x14ac:dyDescent="0.25">
      <c r="B8" s="23" t="s">
        <v>6</v>
      </c>
      <c r="D8" s="43" t="s">
        <v>1354</v>
      </c>
      <c r="G8" s="136" t="s">
        <v>9075</v>
      </c>
      <c r="H8" s="137" t="str">
        <f>SUBSTITUTE(H7,"-","")</f>
        <v>06141705790011</v>
      </c>
      <c r="I8" s="137"/>
      <c r="J8" s="137"/>
      <c r="K8" s="138"/>
      <c r="L8" s="130">
        <f t="shared" si="0"/>
        <v>14</v>
      </c>
      <c r="XFD8" t="s">
        <v>8489</v>
      </c>
    </row>
    <row r="9" spans="2:12 16384:16384" x14ac:dyDescent="0.25">
      <c r="B9" s="23" t="s">
        <v>70</v>
      </c>
      <c r="D9" s="103" t="str">
        <f>IFERROR(IF(D8&lt;&gt;"",VLOOKUP(D8,Tabla4[#All],2,0),IF(D19&lt;&gt;0,VLOOKUP(D8,Tabla4[#All],2,0),0)),"")</f>
        <v>NSV, S.A. DE C.V.</v>
      </c>
      <c r="XFD9" t="s">
        <v>9020</v>
      </c>
    </row>
    <row r="10" spans="2:12 16384:16384" x14ac:dyDescent="0.25">
      <c r="B10" s="23" t="s">
        <v>7</v>
      </c>
      <c r="D10" s="104">
        <v>0</v>
      </c>
      <c r="F10" s="2"/>
      <c r="XFD10" t="s">
        <v>9021</v>
      </c>
    </row>
    <row r="11" spans="2:12 16384:16384" x14ac:dyDescent="0.25">
      <c r="B11" s="23" t="s">
        <v>8</v>
      </c>
      <c r="D11" s="104">
        <v>0</v>
      </c>
      <c r="F11" s="2"/>
      <c r="XFD11" t="s">
        <v>9022</v>
      </c>
    </row>
    <row r="12" spans="2:12 16384:16384" x14ac:dyDescent="0.25">
      <c r="B12" s="23" t="s">
        <v>9</v>
      </c>
      <c r="D12" s="104">
        <v>0</v>
      </c>
      <c r="F12" s="2"/>
      <c r="XFD12" t="s">
        <v>9023</v>
      </c>
    </row>
    <row r="13" spans="2:12 16384:16384" x14ac:dyDescent="0.25">
      <c r="B13" s="23" t="s">
        <v>10</v>
      </c>
      <c r="D13" s="105"/>
      <c r="F13" s="15"/>
      <c r="XFD13" t="s">
        <v>9024</v>
      </c>
    </row>
    <row r="14" spans="2:12 16384:16384" x14ac:dyDescent="0.25">
      <c r="B14" s="23" t="s">
        <v>11</v>
      </c>
      <c r="D14" s="104">
        <v>0</v>
      </c>
      <c r="F14" s="2"/>
      <c r="XFD14" t="s">
        <v>9025</v>
      </c>
    </row>
    <row r="15" spans="2:12 16384:16384" x14ac:dyDescent="0.25">
      <c r="B15" s="23" t="s">
        <v>13</v>
      </c>
      <c r="D15" s="105">
        <v>0</v>
      </c>
      <c r="F15" s="2"/>
    </row>
    <row r="16" spans="2:12 16384:16384" x14ac:dyDescent="0.25">
      <c r="B16" s="23" t="s">
        <v>12</v>
      </c>
      <c r="D16" s="104">
        <v>0</v>
      </c>
      <c r="F16" s="2"/>
    </row>
    <row r="17" spans="2:6" x14ac:dyDescent="0.25">
      <c r="B17" s="23" t="s">
        <v>14</v>
      </c>
      <c r="D17" s="104">
        <f>+(D16++D15+D14+D13)*0.13</f>
        <v>0</v>
      </c>
      <c r="F17" s="2"/>
    </row>
    <row r="18" spans="2:6" x14ac:dyDescent="0.25">
      <c r="B18" s="23" t="s">
        <v>15</v>
      </c>
      <c r="D18" s="104">
        <f>+SUBTOTAL(9,D10,D11,D12,D13,D14,D15,D16,D17)</f>
        <v>0</v>
      </c>
      <c r="F18" s="2"/>
    </row>
    <row r="19" spans="2:6" x14ac:dyDescent="0.25">
      <c r="B19" s="23" t="s">
        <v>7943</v>
      </c>
      <c r="D19" s="106" t="s">
        <v>7868</v>
      </c>
    </row>
    <row r="20" spans="2:6" x14ac:dyDescent="0.25">
      <c r="B20" s="23" t="s">
        <v>16</v>
      </c>
      <c r="D20" s="106" t="s">
        <v>8045</v>
      </c>
    </row>
    <row r="21" spans="2:6" x14ac:dyDescent="0.25">
      <c r="B21" s="23" t="s">
        <v>68</v>
      </c>
      <c r="D21" s="109">
        <v>0</v>
      </c>
      <c r="F21" s="2"/>
    </row>
    <row r="22" spans="2:6" ht="15.75" thickBot="1" x14ac:dyDescent="0.3">
      <c r="B22" s="23" t="s">
        <v>7873</v>
      </c>
      <c r="D22" s="44">
        <v>0</v>
      </c>
      <c r="F22" s="2"/>
    </row>
    <row r="23" spans="2:6" x14ac:dyDescent="0.25">
      <c r="F23" s="2"/>
    </row>
  </sheetData>
  <mergeCells count="1">
    <mergeCell ref="G2:K2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3" t="s">
        <v>17</v>
      </c>
      <c r="B1" s="54" t="s">
        <v>8953</v>
      </c>
      <c r="C1" s="54" t="s">
        <v>8952</v>
      </c>
      <c r="D1" s="54" t="s">
        <v>8492</v>
      </c>
      <c r="E1" s="54"/>
      <c r="F1" s="54" t="s">
        <v>2</v>
      </c>
      <c r="G1" s="54" t="s">
        <v>3</v>
      </c>
      <c r="H1" s="54" t="s">
        <v>4</v>
      </c>
      <c r="I1" s="54" t="s">
        <v>8505</v>
      </c>
      <c r="J1" s="54"/>
      <c r="K1" s="54"/>
      <c r="L1" s="54"/>
      <c r="M1" s="54" t="s">
        <v>5</v>
      </c>
      <c r="N1" s="54" t="s">
        <v>6</v>
      </c>
      <c r="O1" s="54"/>
      <c r="P1" s="54" t="s">
        <v>70</v>
      </c>
      <c r="Q1" s="56" t="s">
        <v>7</v>
      </c>
      <c r="R1" s="56" t="s">
        <v>8</v>
      </c>
      <c r="S1" s="56" t="s">
        <v>9</v>
      </c>
      <c r="T1" s="56" t="s">
        <v>10</v>
      </c>
      <c r="U1" s="56" t="s">
        <v>11</v>
      </c>
      <c r="V1" s="56" t="s">
        <v>13</v>
      </c>
      <c r="W1" s="56" t="s">
        <v>12</v>
      </c>
      <c r="X1" s="56" t="s">
        <v>14</v>
      </c>
      <c r="Y1" s="56" t="s">
        <v>15</v>
      </c>
      <c r="Z1" s="56" t="s">
        <v>7943</v>
      </c>
      <c r="AA1" s="54" t="s">
        <v>16</v>
      </c>
      <c r="AB1" s="54" t="s">
        <v>68</v>
      </c>
      <c r="AC1" s="55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5" t="s">
        <v>8506</v>
      </c>
      <c r="L2" s="65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6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5" t="s">
        <v>8506</v>
      </c>
      <c r="L3" s="65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6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5" t="s">
        <v>8506</v>
      </c>
      <c r="L4" s="65" t="s">
        <v>7868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6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5" t="s">
        <v>8506</v>
      </c>
      <c r="L5" s="65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6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5" t="s">
        <v>8506</v>
      </c>
      <c r="L6" s="65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6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5" t="s">
        <v>8506</v>
      </c>
      <c r="L7" s="65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6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5" t="s">
        <v>8506</v>
      </c>
      <c r="L8" s="65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6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5" t="s">
        <v>8506</v>
      </c>
      <c r="L9" s="65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6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5" t="s">
        <v>8506</v>
      </c>
      <c r="L10" s="65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6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5" t="s">
        <v>8506</v>
      </c>
      <c r="L11" s="65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6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5" t="s">
        <v>8506</v>
      </c>
      <c r="L12" s="65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6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5" t="s">
        <v>8506</v>
      </c>
      <c r="L13" s="65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6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5" t="s">
        <v>8506</v>
      </c>
      <c r="L14" s="65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6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5" t="s">
        <v>8506</v>
      </c>
      <c r="L15" s="65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6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5" t="s">
        <v>8506</v>
      </c>
      <c r="L16" s="65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6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5" t="s">
        <v>8506</v>
      </c>
      <c r="L17" s="65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6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5" t="s">
        <v>8506</v>
      </c>
      <c r="L18" s="65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6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5" t="s">
        <v>8506</v>
      </c>
      <c r="L19" s="65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6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5" t="s">
        <v>8506</v>
      </c>
      <c r="L20" s="65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6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5" t="s">
        <v>8506</v>
      </c>
      <c r="L21" s="65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6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5" t="s">
        <v>8506</v>
      </c>
      <c r="L22" s="65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6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5" t="s">
        <v>8506</v>
      </c>
      <c r="L23" s="65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6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5" t="s">
        <v>8506</v>
      </c>
      <c r="L24" s="65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6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5" t="s">
        <v>8506</v>
      </c>
      <c r="L25" s="65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6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5" t="s">
        <v>8506</v>
      </c>
      <c r="L26" s="65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6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5" t="s">
        <v>8506</v>
      </c>
      <c r="L27" s="65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6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5" t="s">
        <v>8506</v>
      </c>
      <c r="L28" s="65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6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5" t="s">
        <v>8506</v>
      </c>
      <c r="L29" s="65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6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5" t="s">
        <v>8506</v>
      </c>
      <c r="L30" s="65" t="s">
        <v>7868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6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5" t="s">
        <v>8506</v>
      </c>
      <c r="L31" s="65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6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5" t="s">
        <v>8506</v>
      </c>
      <c r="L32" s="65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6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5" t="s">
        <v>8506</v>
      </c>
      <c r="L33" s="65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6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5" t="s">
        <v>8506</v>
      </c>
      <c r="L34" s="65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6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5" t="s">
        <v>8506</v>
      </c>
      <c r="L35" s="65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6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5" t="s">
        <v>8506</v>
      </c>
      <c r="L36" s="65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6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5" t="s">
        <v>8506</v>
      </c>
      <c r="L37" s="65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6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5" t="s">
        <v>8506</v>
      </c>
      <c r="L38" s="65" t="s">
        <v>7868</v>
      </c>
      <c r="M38">
        <v>13418077</v>
      </c>
      <c r="N38" t="s">
        <v>8945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6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5" t="s">
        <v>8506</v>
      </c>
      <c r="L39" s="65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6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5" t="s">
        <v>8506</v>
      </c>
      <c r="L40" s="65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6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5" t="s">
        <v>8506</v>
      </c>
      <c r="L41" s="65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6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5" t="s">
        <v>8506</v>
      </c>
      <c r="L42" s="65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6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5" t="s">
        <v>8506</v>
      </c>
      <c r="L43" s="65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6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5" t="s">
        <v>8506</v>
      </c>
      <c r="L44" s="65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6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5" t="s">
        <v>8506</v>
      </c>
      <c r="L45" s="65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6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5" t="s">
        <v>8506</v>
      </c>
      <c r="L46" s="65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6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5" t="s">
        <v>8506</v>
      </c>
      <c r="L47" s="65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6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5" t="s">
        <v>8506</v>
      </c>
      <c r="L48" s="65" t="s">
        <v>7868</v>
      </c>
      <c r="M48">
        <v>11010474</v>
      </c>
      <c r="N48" t="s">
        <v>8942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6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5" t="s">
        <v>8506</v>
      </c>
      <c r="L49" s="65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6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5" t="s">
        <v>8506</v>
      </c>
      <c r="L50" s="65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6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5" t="s">
        <v>8506</v>
      </c>
      <c r="L51" s="65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6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5" t="s">
        <v>8506</v>
      </c>
      <c r="L52" s="65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6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5" t="s">
        <v>8506</v>
      </c>
      <c r="L53" s="65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6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5" t="s">
        <v>8506</v>
      </c>
      <c r="L54" s="65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6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5" t="s">
        <v>8506</v>
      </c>
      <c r="L55" s="65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6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5" t="s">
        <v>8506</v>
      </c>
      <c r="L56" s="65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6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5" t="s">
        <v>8506</v>
      </c>
      <c r="L57" s="65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6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5" t="s">
        <v>8506</v>
      </c>
      <c r="L58" s="65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6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5" t="s">
        <v>8506</v>
      </c>
      <c r="L59" s="65" t="s">
        <v>7868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6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5" t="s">
        <v>8506</v>
      </c>
      <c r="L60" s="65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6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5" t="s">
        <v>8506</v>
      </c>
      <c r="L61" s="65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6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5" t="s">
        <v>8506</v>
      </c>
      <c r="L62" s="65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6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5" t="s">
        <v>8506</v>
      </c>
      <c r="L63" s="65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6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5" t="s">
        <v>8506</v>
      </c>
      <c r="L64" s="65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6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5" t="s">
        <v>8506</v>
      </c>
      <c r="L65" s="65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6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5" t="s">
        <v>8506</v>
      </c>
      <c r="L66" s="65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6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5" t="s">
        <v>8506</v>
      </c>
      <c r="L67" s="65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6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5" t="s">
        <v>8506</v>
      </c>
      <c r="L68" s="65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6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5" t="s">
        <v>8506</v>
      </c>
      <c r="L69" s="65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6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5" t="s">
        <v>8506</v>
      </c>
      <c r="L70" s="65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6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5" t="s">
        <v>8506</v>
      </c>
      <c r="L71" s="65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6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5" t="s">
        <v>8506</v>
      </c>
      <c r="L72" s="65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6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5" t="s">
        <v>8506</v>
      </c>
      <c r="L73" s="65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6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5" t="s">
        <v>8506</v>
      </c>
      <c r="L74" s="65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6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5" t="s">
        <v>8506</v>
      </c>
      <c r="L75" s="65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6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5" t="s">
        <v>8506</v>
      </c>
      <c r="L76" s="65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6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5" t="s">
        <v>8506</v>
      </c>
      <c r="L77" s="65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6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5" t="s">
        <v>8506</v>
      </c>
      <c r="L78" s="65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6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5" t="s">
        <v>8506</v>
      </c>
      <c r="L79" s="65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6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5" t="s">
        <v>8506</v>
      </c>
      <c r="L80" s="65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6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5" t="s">
        <v>8506</v>
      </c>
      <c r="L81" s="65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6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5" t="s">
        <v>8506</v>
      </c>
      <c r="L82" s="65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6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5" t="s">
        <v>8506</v>
      </c>
      <c r="L83" s="65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6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5" t="s">
        <v>8506</v>
      </c>
      <c r="L84" s="65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6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5" t="s">
        <v>8506</v>
      </c>
      <c r="L85" s="65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6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5" t="s">
        <v>8506</v>
      </c>
      <c r="L86" s="65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6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5" t="s">
        <v>8506</v>
      </c>
      <c r="L87" s="65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6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5" t="s">
        <v>8506</v>
      </c>
      <c r="L88" s="65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6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5" t="s">
        <v>8506</v>
      </c>
      <c r="L89" s="65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6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5" t="s">
        <v>8506</v>
      </c>
      <c r="L90" s="65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6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5" t="s">
        <v>8506</v>
      </c>
      <c r="L91" s="65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6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5" t="s">
        <v>8506</v>
      </c>
      <c r="L92" s="65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6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5" t="s">
        <v>8506</v>
      </c>
      <c r="L93" s="65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6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5" t="s">
        <v>8506</v>
      </c>
      <c r="L94" s="65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6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5" t="s">
        <v>8506</v>
      </c>
      <c r="L95" s="65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6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5" t="s">
        <v>8506</v>
      </c>
      <c r="L96" s="65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6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5" t="s">
        <v>8506</v>
      </c>
      <c r="L97" s="65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6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5" t="s">
        <v>8506</v>
      </c>
      <c r="L98" s="65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6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5" t="s">
        <v>8506</v>
      </c>
      <c r="L99" s="65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6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5" t="s">
        <v>8506</v>
      </c>
      <c r="L100" s="65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6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5" t="s">
        <v>8506</v>
      </c>
      <c r="L101" s="65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6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5" t="s">
        <v>8506</v>
      </c>
      <c r="L102" s="65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6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5" t="s">
        <v>8506</v>
      </c>
      <c r="L103" s="65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6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5" t="s">
        <v>8506</v>
      </c>
      <c r="L104" s="65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6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5" t="s">
        <v>8506</v>
      </c>
      <c r="L105" s="65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6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5" t="s">
        <v>8506</v>
      </c>
      <c r="L106" s="65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6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5" t="s">
        <v>8506</v>
      </c>
      <c r="L107" s="65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6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5" t="s">
        <v>8506</v>
      </c>
      <c r="L108" s="65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6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5" t="s">
        <v>8506</v>
      </c>
      <c r="L109" s="65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6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5" t="s">
        <v>8506</v>
      </c>
      <c r="L110" s="65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6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5" t="s">
        <v>8506</v>
      </c>
      <c r="L111" s="65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6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5" t="s">
        <v>8506</v>
      </c>
      <c r="L112" s="65" t="s">
        <v>7868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6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5" t="s">
        <v>8506</v>
      </c>
      <c r="L113" s="65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6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5" t="s">
        <v>8506</v>
      </c>
      <c r="L114" s="65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6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5" t="s">
        <v>8506</v>
      </c>
      <c r="L115" s="65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6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5" t="s">
        <v>8506</v>
      </c>
      <c r="L116" s="65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6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5" t="s">
        <v>8506</v>
      </c>
      <c r="L117" s="65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6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5" t="s">
        <v>8506</v>
      </c>
      <c r="L118" s="65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6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5" t="s">
        <v>8506</v>
      </c>
      <c r="L119" s="65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6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5" t="s">
        <v>8506</v>
      </c>
      <c r="L120" s="65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6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5" t="s">
        <v>8506</v>
      </c>
      <c r="L121" s="65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6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5" t="s">
        <v>8506</v>
      </c>
      <c r="L122" s="65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6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5" t="s">
        <v>8506</v>
      </c>
      <c r="L123" s="65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6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5" t="s">
        <v>8506</v>
      </c>
      <c r="L124" s="65" t="s">
        <v>7868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6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5" t="s">
        <v>8506</v>
      </c>
      <c r="L125" s="65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6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5" t="s">
        <v>8506</v>
      </c>
      <c r="L126" s="65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6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5" t="s">
        <v>8506</v>
      </c>
      <c r="L127" s="65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6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5" t="s">
        <v>8506</v>
      </c>
      <c r="L128" s="65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6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5" t="s">
        <v>8506</v>
      </c>
      <c r="L129" s="65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6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5" t="s">
        <v>8506</v>
      </c>
      <c r="L130" s="65" t="s">
        <v>7868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6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5" t="s">
        <v>8506</v>
      </c>
      <c r="L131" s="65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6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5" t="s">
        <v>8506</v>
      </c>
      <c r="L132" s="65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6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5" t="s">
        <v>8506</v>
      </c>
      <c r="L133" s="65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6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5" t="s">
        <v>8506</v>
      </c>
      <c r="L134" s="65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6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5" t="s">
        <v>8506</v>
      </c>
      <c r="L135" s="65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6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5" t="s">
        <v>8506</v>
      </c>
      <c r="L136" s="65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6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5" t="s">
        <v>8506</v>
      </c>
      <c r="L137" s="65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6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5" t="s">
        <v>8506</v>
      </c>
      <c r="L138" s="65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6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5" t="s">
        <v>8506</v>
      </c>
      <c r="L139" s="65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6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5" t="s">
        <v>8506</v>
      </c>
      <c r="L140" s="65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6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5" t="s">
        <v>8506</v>
      </c>
      <c r="L141" s="65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6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5" t="s">
        <v>8506</v>
      </c>
      <c r="L142" s="65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6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5" t="s">
        <v>8506</v>
      </c>
      <c r="L143" s="65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6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5" t="s">
        <v>8506</v>
      </c>
      <c r="L144" s="65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6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5" t="s">
        <v>8506</v>
      </c>
      <c r="L145" s="65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6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5" t="s">
        <v>8506</v>
      </c>
      <c r="L146" s="65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6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5" t="s">
        <v>8506</v>
      </c>
      <c r="L147" s="65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6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5" t="s">
        <v>8506</v>
      </c>
      <c r="L148" s="65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6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5" t="s">
        <v>8506</v>
      </c>
      <c r="L149" s="65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6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5" t="s">
        <v>8506</v>
      </c>
      <c r="L150" s="65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6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5" t="s">
        <v>8506</v>
      </c>
      <c r="L151" s="65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6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5" t="s">
        <v>8506</v>
      </c>
      <c r="L152" s="65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6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5" t="s">
        <v>8506</v>
      </c>
      <c r="L153" s="65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6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5" t="s">
        <v>8506</v>
      </c>
      <c r="L154" s="65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6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5" t="s">
        <v>8506</v>
      </c>
      <c r="L155" s="65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6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5" t="s">
        <v>8506</v>
      </c>
      <c r="L156" s="65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6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5" t="s">
        <v>8506</v>
      </c>
      <c r="L157" s="65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6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5" t="s">
        <v>8506</v>
      </c>
      <c r="L158" s="65" t="s">
        <v>7868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6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5" t="s">
        <v>8506</v>
      </c>
      <c r="L159" s="65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6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5" t="s">
        <v>8506</v>
      </c>
      <c r="L160" s="65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6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5" t="s">
        <v>8506</v>
      </c>
      <c r="L161" s="65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6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5" t="s">
        <v>8506</v>
      </c>
      <c r="L162" s="65" t="s">
        <v>7868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6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5" t="s">
        <v>8506</v>
      </c>
      <c r="L163" s="65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6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5" t="s">
        <v>8506</v>
      </c>
      <c r="L164" s="65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6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5" t="s">
        <v>8506</v>
      </c>
      <c r="L165" s="65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6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5" t="s">
        <v>8506</v>
      </c>
      <c r="L166" s="65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6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5" t="s">
        <v>8506</v>
      </c>
      <c r="L167" s="65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6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5" t="s">
        <v>8506</v>
      </c>
      <c r="L168" s="65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6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5" t="s">
        <v>8506</v>
      </c>
      <c r="L169" s="65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6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5" t="s">
        <v>8506</v>
      </c>
      <c r="L170" s="65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6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5" t="s">
        <v>8506</v>
      </c>
      <c r="L171" s="65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6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5" t="s">
        <v>8506</v>
      </c>
      <c r="L172" s="65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6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5" t="s">
        <v>8506</v>
      </c>
      <c r="L173" s="65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6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5" t="s">
        <v>8506</v>
      </c>
      <c r="L174" s="65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6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5" t="s">
        <v>8506</v>
      </c>
      <c r="L175" s="65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6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5" t="s">
        <v>8506</v>
      </c>
      <c r="L176" s="65" t="s">
        <v>7868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6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5" t="s">
        <v>8506</v>
      </c>
      <c r="L177" s="65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6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5" t="s">
        <v>8506</v>
      </c>
      <c r="L178" s="65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6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5" t="s">
        <v>8506</v>
      </c>
      <c r="L179" s="65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6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5" t="s">
        <v>8506</v>
      </c>
      <c r="L180" s="65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6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5" t="s">
        <v>8506</v>
      </c>
      <c r="L181" s="65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6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5" t="s">
        <v>8506</v>
      </c>
      <c r="L182" s="65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6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5" t="s">
        <v>8506</v>
      </c>
      <c r="L183" s="65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6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5" t="s">
        <v>8506</v>
      </c>
      <c r="L184" s="65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6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5" t="s">
        <v>8506</v>
      </c>
      <c r="L185" s="65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6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5" t="s">
        <v>8506</v>
      </c>
      <c r="L186" s="65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6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5" t="s">
        <v>8506</v>
      </c>
      <c r="L187" s="65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6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5" t="s">
        <v>8506</v>
      </c>
      <c r="L188" s="65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6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5" t="s">
        <v>8506</v>
      </c>
      <c r="L189" s="65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6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5" t="s">
        <v>8506</v>
      </c>
      <c r="L190" s="65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6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5" t="s">
        <v>8506</v>
      </c>
      <c r="L191" s="65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6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5" t="s">
        <v>8506</v>
      </c>
      <c r="L192" s="65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6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5" t="s">
        <v>8506</v>
      </c>
      <c r="L193" s="65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6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5" t="s">
        <v>8506</v>
      </c>
      <c r="L194" s="65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6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5" t="s">
        <v>8506</v>
      </c>
      <c r="L195" s="65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6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5" t="s">
        <v>8506</v>
      </c>
      <c r="L196" s="65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6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5" t="s">
        <v>8506</v>
      </c>
      <c r="L197" s="65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6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5" t="s">
        <v>8506</v>
      </c>
      <c r="L198" s="65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6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5" t="s">
        <v>8506</v>
      </c>
      <c r="L199" s="65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6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5" t="s">
        <v>8506</v>
      </c>
      <c r="L200" s="65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6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5" t="s">
        <v>8506</v>
      </c>
      <c r="L201" s="65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6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5" t="s">
        <v>8506</v>
      </c>
      <c r="L202" s="65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6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5" t="s">
        <v>8506</v>
      </c>
      <c r="L203" s="65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6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5" t="s">
        <v>8506</v>
      </c>
      <c r="L204" s="65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6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5" t="s">
        <v>8506</v>
      </c>
      <c r="L205" s="65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6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5" t="s">
        <v>8506</v>
      </c>
      <c r="L206" s="65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6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5" t="s">
        <v>8506</v>
      </c>
      <c r="L207" s="65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6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5" t="s">
        <v>8506</v>
      </c>
      <c r="L208" s="65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6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5" t="s">
        <v>8506</v>
      </c>
      <c r="L209" s="65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6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5" t="s">
        <v>8506</v>
      </c>
      <c r="L210" s="65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6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5" t="s">
        <v>8506</v>
      </c>
      <c r="L211" s="65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6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5" t="s">
        <v>8506</v>
      </c>
      <c r="L212" s="65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6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5" t="s">
        <v>8506</v>
      </c>
      <c r="L213" s="65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6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5" t="s">
        <v>8506</v>
      </c>
      <c r="L214" s="65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6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5" t="s">
        <v>8506</v>
      </c>
      <c r="L215" s="65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6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5" t="s">
        <v>8506</v>
      </c>
      <c r="L216" s="65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6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5" t="s">
        <v>8506</v>
      </c>
      <c r="L217" s="65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6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5" t="s">
        <v>8506</v>
      </c>
      <c r="L218" s="65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6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5" t="s">
        <v>8506</v>
      </c>
      <c r="L219" s="65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6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5" t="s">
        <v>8506</v>
      </c>
      <c r="L220" s="65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6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5" t="s">
        <v>8506</v>
      </c>
      <c r="L221" s="65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6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5" t="s">
        <v>8506</v>
      </c>
      <c r="L222" s="65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6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5" t="s">
        <v>8506</v>
      </c>
      <c r="L223" s="65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6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5" t="s">
        <v>8506</v>
      </c>
      <c r="L224" s="65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6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5" t="s">
        <v>8506</v>
      </c>
      <c r="L225" s="65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6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5" t="s">
        <v>8506</v>
      </c>
      <c r="L226" s="65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6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5" t="s">
        <v>8506</v>
      </c>
      <c r="L227" s="65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6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5" t="s">
        <v>8506</v>
      </c>
      <c r="L228" s="65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6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5" t="s">
        <v>8506</v>
      </c>
      <c r="L229" s="65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6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5" t="s">
        <v>8506</v>
      </c>
      <c r="L230" s="65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6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5" t="s">
        <v>8506</v>
      </c>
      <c r="L231" s="65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6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5" t="s">
        <v>8506</v>
      </c>
      <c r="L232" s="65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6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5" t="s">
        <v>8506</v>
      </c>
      <c r="L233" s="65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6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5" t="s">
        <v>8506</v>
      </c>
      <c r="L234" s="65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6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5" t="s">
        <v>8506</v>
      </c>
      <c r="L235" s="65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6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5" t="s">
        <v>8506</v>
      </c>
      <c r="L236" s="65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6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5" t="s">
        <v>8506</v>
      </c>
      <c r="L237" s="65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6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5" t="s">
        <v>8506</v>
      </c>
      <c r="L238" s="65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6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5" t="s">
        <v>8506</v>
      </c>
      <c r="L239" s="65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6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5" t="s">
        <v>8506</v>
      </c>
      <c r="L240" s="65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6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5" t="s">
        <v>8506</v>
      </c>
      <c r="L241" s="65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6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5" t="s">
        <v>8506</v>
      </c>
      <c r="L242" s="65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6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5" t="s">
        <v>8506</v>
      </c>
      <c r="L243" s="65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6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5" t="s">
        <v>8506</v>
      </c>
      <c r="L244" s="65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6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5" t="s">
        <v>8506</v>
      </c>
      <c r="L245" s="65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6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5" t="s">
        <v>8506</v>
      </c>
      <c r="L246" s="65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6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5" t="s">
        <v>8506</v>
      </c>
      <c r="L247" s="65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6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5" t="s">
        <v>8506</v>
      </c>
      <c r="L248" s="65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6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5" t="s">
        <v>8506</v>
      </c>
      <c r="L249" s="65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6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5" t="s">
        <v>8506</v>
      </c>
      <c r="L250" s="65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6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5" t="s">
        <v>8506</v>
      </c>
      <c r="L251" s="65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6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5" t="s">
        <v>8506</v>
      </c>
      <c r="L252" s="65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6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5" t="s">
        <v>8506</v>
      </c>
      <c r="L253" s="65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6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5" t="s">
        <v>8506</v>
      </c>
      <c r="L254" s="65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6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5" t="s">
        <v>8506</v>
      </c>
      <c r="L255" s="65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6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5" t="s">
        <v>8506</v>
      </c>
      <c r="L256" s="65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6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5" t="s">
        <v>8506</v>
      </c>
      <c r="L257" s="65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6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5" t="s">
        <v>8506</v>
      </c>
      <c r="L258" s="65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6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5" t="s">
        <v>8506</v>
      </c>
      <c r="L259" s="65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6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5" t="s">
        <v>8506</v>
      </c>
      <c r="L260" s="65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6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5" t="s">
        <v>8506</v>
      </c>
      <c r="L261" s="65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6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5" t="s">
        <v>8506</v>
      </c>
      <c r="L262" s="65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6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5" t="s">
        <v>8506</v>
      </c>
      <c r="L263" s="65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6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5" t="s">
        <v>8506</v>
      </c>
      <c r="L264" s="65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6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5" t="s">
        <v>8506</v>
      </c>
      <c r="L265" s="65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6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5" t="s">
        <v>8506</v>
      </c>
      <c r="L266" s="65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6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5" t="s">
        <v>8506</v>
      </c>
      <c r="L267" s="65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6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5" t="s">
        <v>8506</v>
      </c>
      <c r="L268" s="65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6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5" t="s">
        <v>8506</v>
      </c>
      <c r="L269" s="65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6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5" t="s">
        <v>8506</v>
      </c>
      <c r="L270" s="65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6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5" t="s">
        <v>8506</v>
      </c>
      <c r="L271" s="65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6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5" t="s">
        <v>8506</v>
      </c>
      <c r="L272" s="65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6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5" t="s">
        <v>8506</v>
      </c>
      <c r="L273" s="65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6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5" t="s">
        <v>8506</v>
      </c>
      <c r="L274" s="65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6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5" t="s">
        <v>8506</v>
      </c>
      <c r="L275" s="65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6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5" t="s">
        <v>8506</v>
      </c>
      <c r="L276" s="65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6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5" t="s">
        <v>8506</v>
      </c>
      <c r="L277" s="65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6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5" t="s">
        <v>8506</v>
      </c>
      <c r="L278" s="65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6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5" t="s">
        <v>8506</v>
      </c>
      <c r="L279" s="65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6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5" t="s">
        <v>8506</v>
      </c>
      <c r="L280" s="65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6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5" t="s">
        <v>8506</v>
      </c>
      <c r="L281" s="65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6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5" t="s">
        <v>8506</v>
      </c>
      <c r="L282" s="65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6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5" t="s">
        <v>8506</v>
      </c>
      <c r="L283" s="65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6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5" t="s">
        <v>8506</v>
      </c>
      <c r="L284" s="65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6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5" t="s">
        <v>8506</v>
      </c>
      <c r="L285" s="65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6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5" t="s">
        <v>8506</v>
      </c>
      <c r="L286" s="65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6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5" t="s">
        <v>8506</v>
      </c>
      <c r="L287" s="65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6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5" t="s">
        <v>8506</v>
      </c>
      <c r="L288" s="65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6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5" t="s">
        <v>8506</v>
      </c>
      <c r="L289" s="65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6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5" t="s">
        <v>8506</v>
      </c>
      <c r="L290" s="65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6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5" t="s">
        <v>8506</v>
      </c>
      <c r="L291" s="65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6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5" t="s">
        <v>8506</v>
      </c>
      <c r="L292" s="65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6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5" t="s">
        <v>8506</v>
      </c>
      <c r="L293" s="65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6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5" t="s">
        <v>8506</v>
      </c>
      <c r="L294" s="65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6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5" t="s">
        <v>8506</v>
      </c>
      <c r="L295" s="65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6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5" t="s">
        <v>8506</v>
      </c>
      <c r="L296" s="65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6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5" t="s">
        <v>8506</v>
      </c>
      <c r="L297" s="65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6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5" t="s">
        <v>8506</v>
      </c>
      <c r="L298" s="65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6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5" t="s">
        <v>8506</v>
      </c>
      <c r="L299" s="65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6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5" t="s">
        <v>8506</v>
      </c>
      <c r="L300" s="65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6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5" t="s">
        <v>8506</v>
      </c>
      <c r="L301" s="65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6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5" t="s">
        <v>8506</v>
      </c>
      <c r="L302" s="65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6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5" t="s">
        <v>8506</v>
      </c>
      <c r="L303" s="65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6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5" t="s">
        <v>8506</v>
      </c>
      <c r="L304" s="65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6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5" t="s">
        <v>8506</v>
      </c>
      <c r="L305" s="65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6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5" t="s">
        <v>8506</v>
      </c>
      <c r="L306" s="65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6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5" t="s">
        <v>8506</v>
      </c>
      <c r="L307" s="65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6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5" t="s">
        <v>8506</v>
      </c>
      <c r="L308" s="65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6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5" t="s">
        <v>8506</v>
      </c>
      <c r="L309" s="65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6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5" t="s">
        <v>8506</v>
      </c>
      <c r="L310" s="65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6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5" t="s">
        <v>8506</v>
      </c>
      <c r="L311" s="65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6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5" t="s">
        <v>8506</v>
      </c>
      <c r="L312" s="65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6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5" t="s">
        <v>8506</v>
      </c>
      <c r="L313" s="65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6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5" t="s">
        <v>8506</v>
      </c>
      <c r="L314" s="65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6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5" t="s">
        <v>8506</v>
      </c>
      <c r="L315" s="65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6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5" t="s">
        <v>8506</v>
      </c>
      <c r="L316" s="65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6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5" t="s">
        <v>8506</v>
      </c>
      <c r="L317" s="65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6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5" t="s">
        <v>8506</v>
      </c>
      <c r="L318" s="65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6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5" t="s">
        <v>8506</v>
      </c>
      <c r="L319" s="65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6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5" t="s">
        <v>8506</v>
      </c>
      <c r="L320" s="65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6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5" t="s">
        <v>8506</v>
      </c>
      <c r="L321" s="65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6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5" t="s">
        <v>8506</v>
      </c>
      <c r="L322" s="65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6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5" t="s">
        <v>8506</v>
      </c>
      <c r="L323" s="65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6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5" t="s">
        <v>8506</v>
      </c>
      <c r="L324" s="65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6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5" t="s">
        <v>8506</v>
      </c>
      <c r="L325" s="65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6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5" t="s">
        <v>8506</v>
      </c>
      <c r="L326" s="65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6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5" t="s">
        <v>8506</v>
      </c>
      <c r="L327" s="65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6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5" t="s">
        <v>8506</v>
      </c>
      <c r="L328" s="65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6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5" t="s">
        <v>8506</v>
      </c>
      <c r="L329" s="65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6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5" t="s">
        <v>8506</v>
      </c>
      <c r="L330" s="65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6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5" t="s">
        <v>8506</v>
      </c>
      <c r="L331" s="65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6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5" t="s">
        <v>8506</v>
      </c>
      <c r="L332" s="65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6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5" t="s">
        <v>8506</v>
      </c>
      <c r="L333" s="65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6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5" t="s">
        <v>8506</v>
      </c>
      <c r="L334" s="65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6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5" t="s">
        <v>8506</v>
      </c>
      <c r="L335" s="65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6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5" t="s">
        <v>8506</v>
      </c>
      <c r="L336" s="65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6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5" t="s">
        <v>8506</v>
      </c>
      <c r="L337" s="65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6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5" t="s">
        <v>8506</v>
      </c>
      <c r="L338" s="65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6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5" t="s">
        <v>8506</v>
      </c>
      <c r="L339" s="65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6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5" t="s">
        <v>8506</v>
      </c>
      <c r="L340" s="65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6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5" t="s">
        <v>8506</v>
      </c>
      <c r="L341" s="65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6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5" t="s">
        <v>8506</v>
      </c>
      <c r="L342" s="65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6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5" t="s">
        <v>8506</v>
      </c>
      <c r="L343" s="65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6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5" t="s">
        <v>8506</v>
      </c>
      <c r="L344" s="65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6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5" t="s">
        <v>8506</v>
      </c>
      <c r="L345" s="65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6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5" t="s">
        <v>8506</v>
      </c>
      <c r="L346" s="65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6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5" t="s">
        <v>8506</v>
      </c>
      <c r="L347" s="65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6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5" t="s">
        <v>8506</v>
      </c>
      <c r="L348" s="65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6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5" t="s">
        <v>8506</v>
      </c>
      <c r="L349" s="65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6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5" t="s">
        <v>8506</v>
      </c>
      <c r="L350" s="65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6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5" t="s">
        <v>8506</v>
      </c>
      <c r="L351" s="65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6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5" t="s">
        <v>8506</v>
      </c>
      <c r="L352" s="65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6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5" t="s">
        <v>8506</v>
      </c>
      <c r="L353" s="65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6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5" t="s">
        <v>8506</v>
      </c>
      <c r="L354" s="65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6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5" t="s">
        <v>8506</v>
      </c>
      <c r="L355" s="65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6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5" t="s">
        <v>8506</v>
      </c>
      <c r="L356" s="65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6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5" t="s">
        <v>8506</v>
      </c>
      <c r="L357" s="65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6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5" t="s">
        <v>8506</v>
      </c>
      <c r="L358" s="65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6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5" t="s">
        <v>8506</v>
      </c>
      <c r="L359" s="65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6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5" t="s">
        <v>8506</v>
      </c>
      <c r="L360" s="65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6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5" t="s">
        <v>8506</v>
      </c>
      <c r="L361" s="65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6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5" t="s">
        <v>8506</v>
      </c>
      <c r="L362" s="65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6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5" t="s">
        <v>8506</v>
      </c>
      <c r="L363" s="65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6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5" t="s">
        <v>8506</v>
      </c>
      <c r="L364" s="65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6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5" t="s">
        <v>8506</v>
      </c>
      <c r="L365" s="65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6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5" t="s">
        <v>8506</v>
      </c>
      <c r="L366" s="65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6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5" t="s">
        <v>8506</v>
      </c>
      <c r="L367" s="65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6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5" t="s">
        <v>8506</v>
      </c>
      <c r="L368" s="65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6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5" t="s">
        <v>8506</v>
      </c>
      <c r="L369" s="65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6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5" t="s">
        <v>8506</v>
      </c>
      <c r="L370" s="65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6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5" t="s">
        <v>8506</v>
      </c>
      <c r="L371" s="65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6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5" t="s">
        <v>8506</v>
      </c>
      <c r="L372" s="65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6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5" t="s">
        <v>8506</v>
      </c>
      <c r="L373" s="65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6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5" t="s">
        <v>8506</v>
      </c>
      <c r="L374" s="65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6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5" t="s">
        <v>8506</v>
      </c>
      <c r="L375" s="65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6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5" t="s">
        <v>8506</v>
      </c>
      <c r="L376" s="65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6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5" t="s">
        <v>8506</v>
      </c>
      <c r="L377" s="65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6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5" t="s">
        <v>8506</v>
      </c>
      <c r="L378" s="65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6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5" t="s">
        <v>8506</v>
      </c>
      <c r="L379" s="65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6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5" t="s">
        <v>8506</v>
      </c>
      <c r="L380" s="65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6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5" t="s">
        <v>8506</v>
      </c>
      <c r="L381" s="65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6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5" t="s">
        <v>8506</v>
      </c>
      <c r="L382" s="65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6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5" t="s">
        <v>8506</v>
      </c>
      <c r="L383" s="65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6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5" t="s">
        <v>8506</v>
      </c>
      <c r="L384" s="65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6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5" t="s">
        <v>8506</v>
      </c>
      <c r="L385" s="65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6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5" t="s">
        <v>8506</v>
      </c>
      <c r="L386" s="65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6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5" t="s">
        <v>8506</v>
      </c>
      <c r="L387" s="65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6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5" t="s">
        <v>8506</v>
      </c>
      <c r="L388" s="65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6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5" t="s">
        <v>8506</v>
      </c>
      <c r="L389" s="65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6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5" t="s">
        <v>8506</v>
      </c>
      <c r="L390" s="65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6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5" t="s">
        <v>8506</v>
      </c>
      <c r="L391" s="65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6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5" t="s">
        <v>8506</v>
      </c>
      <c r="L392" s="65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6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5" t="s">
        <v>8506</v>
      </c>
      <c r="L393" s="65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6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5" t="s">
        <v>8506</v>
      </c>
      <c r="L394" s="65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6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5" t="s">
        <v>8506</v>
      </c>
      <c r="L395" s="65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6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5" t="s">
        <v>8506</v>
      </c>
      <c r="L396" s="65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6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5" t="s">
        <v>8506</v>
      </c>
      <c r="L397" s="65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6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5" t="s">
        <v>8506</v>
      </c>
      <c r="L398" s="65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6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5" t="s">
        <v>8506</v>
      </c>
      <c r="L399" s="65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6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5" t="s">
        <v>8506</v>
      </c>
      <c r="L400" s="65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6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5" t="s">
        <v>8506</v>
      </c>
      <c r="L401" s="65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6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5" t="s">
        <v>8506</v>
      </c>
      <c r="L402" s="65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6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5" t="s">
        <v>8506</v>
      </c>
      <c r="L403" s="65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6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5" t="s">
        <v>8506</v>
      </c>
      <c r="L404" s="65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6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5" t="s">
        <v>8506</v>
      </c>
      <c r="L405" s="65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6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5" t="s">
        <v>8506</v>
      </c>
      <c r="L406" s="65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6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5" t="s">
        <v>8506</v>
      </c>
      <c r="L407" s="65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6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5" t="s">
        <v>8506</v>
      </c>
      <c r="L408" s="65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6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5" t="s">
        <v>8506</v>
      </c>
      <c r="L409" s="65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6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5" t="s">
        <v>8506</v>
      </c>
      <c r="L410" s="65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6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5" t="s">
        <v>8506</v>
      </c>
      <c r="L411" s="65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6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5" t="s">
        <v>8506</v>
      </c>
      <c r="L412" s="65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6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5" t="s">
        <v>8506</v>
      </c>
      <c r="L413" s="65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6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5" t="s">
        <v>8506</v>
      </c>
      <c r="L414" s="65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6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5" t="s">
        <v>8506</v>
      </c>
      <c r="L415" s="65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6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5" t="s">
        <v>8506</v>
      </c>
      <c r="L416" s="65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6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5" t="s">
        <v>8506</v>
      </c>
      <c r="L417" s="65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6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5" t="s">
        <v>8506</v>
      </c>
      <c r="L418" s="65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6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5" t="s">
        <v>8506</v>
      </c>
      <c r="L419" s="65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6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5" t="s">
        <v>8506</v>
      </c>
      <c r="L420" s="65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6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5" t="s">
        <v>8506</v>
      </c>
      <c r="L421" s="65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6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5" t="s">
        <v>8506</v>
      </c>
      <c r="L422" s="65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6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5" t="s">
        <v>8506</v>
      </c>
      <c r="L423" s="65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6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5" t="s">
        <v>8506</v>
      </c>
      <c r="L424" s="65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6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5" t="s">
        <v>8506</v>
      </c>
      <c r="L425" s="65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6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5" t="s">
        <v>8506</v>
      </c>
      <c r="L426" s="65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6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5" t="s">
        <v>8506</v>
      </c>
      <c r="L427" s="65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6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5" t="s">
        <v>8506</v>
      </c>
      <c r="L428" s="65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6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5" t="s">
        <v>8506</v>
      </c>
      <c r="L429" s="65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6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5" t="s">
        <v>8506</v>
      </c>
      <c r="L430" s="65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6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5" t="s">
        <v>8506</v>
      </c>
      <c r="L431" s="65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6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5" t="s">
        <v>8506</v>
      </c>
      <c r="L432" s="65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6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5" t="s">
        <v>8506</v>
      </c>
      <c r="L433" s="65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6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5" t="s">
        <v>8506</v>
      </c>
      <c r="L434" s="65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6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5" t="s">
        <v>8506</v>
      </c>
      <c r="L435" s="65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6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5" t="s">
        <v>8506</v>
      </c>
      <c r="L436" s="65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6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5" t="s">
        <v>8506</v>
      </c>
      <c r="L437" s="65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6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5" t="s">
        <v>8506</v>
      </c>
      <c r="L438" s="65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6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5" t="s">
        <v>8506</v>
      </c>
      <c r="L439" s="65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6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5" t="s">
        <v>8506</v>
      </c>
      <c r="L440" s="65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6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5" t="s">
        <v>8506</v>
      </c>
      <c r="L441" s="65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6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5" t="s">
        <v>8506</v>
      </c>
      <c r="L442" s="65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6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5" t="s">
        <v>8506</v>
      </c>
      <c r="L443" s="65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6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5" t="s">
        <v>8506</v>
      </c>
      <c r="L444" s="65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6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5" t="s">
        <v>8506</v>
      </c>
      <c r="L445" s="65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6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5" t="s">
        <v>8506</v>
      </c>
      <c r="L446" s="65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6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5" t="s">
        <v>8506</v>
      </c>
      <c r="L447" s="65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6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5" t="s">
        <v>8506</v>
      </c>
      <c r="L448" s="65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6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5" t="s">
        <v>8506</v>
      </c>
      <c r="L449" s="65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6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5" t="s">
        <v>8506</v>
      </c>
      <c r="L450" s="65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6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5" t="s">
        <v>8506</v>
      </c>
      <c r="L451" s="65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6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5" t="s">
        <v>8506</v>
      </c>
      <c r="L452" s="65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6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5" t="s">
        <v>8506</v>
      </c>
      <c r="L453" s="65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6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5" t="s">
        <v>8506</v>
      </c>
      <c r="L454" s="65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6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5" t="s">
        <v>8506</v>
      </c>
      <c r="L455" s="65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6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5" t="s">
        <v>8506</v>
      </c>
      <c r="L456" s="65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6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5" t="s">
        <v>8506</v>
      </c>
      <c r="L457" s="65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6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5" t="s">
        <v>8506</v>
      </c>
      <c r="L458" s="65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6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5" t="s">
        <v>8506</v>
      </c>
      <c r="L459" s="65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6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5" t="s">
        <v>8506</v>
      </c>
      <c r="L460" s="65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6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5" t="s">
        <v>8506</v>
      </c>
      <c r="L461" s="65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6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5" t="s">
        <v>8506</v>
      </c>
      <c r="L462" s="65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6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5" t="s">
        <v>8506</v>
      </c>
      <c r="L463" s="65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6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5" t="s">
        <v>8506</v>
      </c>
      <c r="L464" s="65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6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5" t="s">
        <v>8506</v>
      </c>
      <c r="L465" s="65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6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5" t="s">
        <v>8506</v>
      </c>
      <c r="L466" s="65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6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5" t="s">
        <v>8506</v>
      </c>
      <c r="L467" s="65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6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5" t="s">
        <v>8506</v>
      </c>
      <c r="L468" s="65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6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5" t="s">
        <v>8506</v>
      </c>
      <c r="L469" s="65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6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5" t="s">
        <v>8506</v>
      </c>
      <c r="L470" s="65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6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5" t="s">
        <v>8506</v>
      </c>
      <c r="L471" s="65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6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5" t="s">
        <v>8506</v>
      </c>
      <c r="L472" s="65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6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5" t="s">
        <v>8506</v>
      </c>
      <c r="L473" s="65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6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5" t="s">
        <v>8506</v>
      </c>
      <c r="L474" s="65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6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5" t="s">
        <v>8506</v>
      </c>
      <c r="L475" s="65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6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5" t="s">
        <v>8506</v>
      </c>
      <c r="L476" s="65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6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5" t="s">
        <v>8506</v>
      </c>
      <c r="L477" s="65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6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5" t="s">
        <v>8506</v>
      </c>
      <c r="L478" s="65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6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5" t="s">
        <v>8506</v>
      </c>
      <c r="L479" s="65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6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5" t="s">
        <v>8506</v>
      </c>
      <c r="L480" s="65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6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5" t="s">
        <v>8506</v>
      </c>
      <c r="L481" s="65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6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5" t="s">
        <v>8506</v>
      </c>
      <c r="L482" s="65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6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5" t="s">
        <v>8506</v>
      </c>
      <c r="L483" s="65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6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5" t="s">
        <v>8506</v>
      </c>
      <c r="L484" s="65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6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5" t="s">
        <v>8506</v>
      </c>
      <c r="L485" s="65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6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5" t="s">
        <v>8506</v>
      </c>
      <c r="L486" s="65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6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5" t="s">
        <v>8506</v>
      </c>
      <c r="L487" s="65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6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5" t="s">
        <v>8506</v>
      </c>
      <c r="L488" s="65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6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5" t="s">
        <v>8506</v>
      </c>
      <c r="L489" s="65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6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5" t="s">
        <v>8506</v>
      </c>
      <c r="L490" s="65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6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5" t="s">
        <v>8506</v>
      </c>
      <c r="L491" s="65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6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5" t="s">
        <v>8506</v>
      </c>
      <c r="L492" s="65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6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5" t="s">
        <v>8506</v>
      </c>
      <c r="L493" s="65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6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5" t="s">
        <v>8506</v>
      </c>
      <c r="L494" s="65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6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5" t="s">
        <v>8506</v>
      </c>
      <c r="L495" s="65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6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5" t="s">
        <v>8506</v>
      </c>
      <c r="L496" s="65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6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5" t="s">
        <v>8506</v>
      </c>
      <c r="L497" s="65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6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5" t="s">
        <v>8506</v>
      </c>
      <c r="L498" s="65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6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5" t="s">
        <v>8506</v>
      </c>
      <c r="L499" s="65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6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5" t="s">
        <v>8506</v>
      </c>
      <c r="L500" s="65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6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5" t="s">
        <v>8506</v>
      </c>
      <c r="L501" s="65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6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5" t="s">
        <v>8506</v>
      </c>
      <c r="L502" s="65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6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5" t="s">
        <v>8506</v>
      </c>
      <c r="L503" s="65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6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5" t="s">
        <v>8506</v>
      </c>
      <c r="L504" s="65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6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5" t="s">
        <v>8506</v>
      </c>
      <c r="L505" s="65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6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5" t="s">
        <v>8506</v>
      </c>
      <c r="L506" s="65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6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5" t="s">
        <v>8506</v>
      </c>
      <c r="L507" s="65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6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5" t="s">
        <v>8506</v>
      </c>
      <c r="L508" s="65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6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5" t="s">
        <v>8506</v>
      </c>
      <c r="L509" s="65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6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5" t="s">
        <v>8506</v>
      </c>
      <c r="L510" s="65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6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5" t="s">
        <v>8506</v>
      </c>
      <c r="L511" s="65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6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5" t="s">
        <v>8506</v>
      </c>
      <c r="L512" s="65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6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5" t="s">
        <v>8506</v>
      </c>
      <c r="L513" s="65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6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5" t="s">
        <v>8506</v>
      </c>
      <c r="L514" s="65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6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5" t="s">
        <v>8506</v>
      </c>
      <c r="L515" s="65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6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5" t="s">
        <v>8506</v>
      </c>
      <c r="L516" s="65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6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5" t="s">
        <v>8506</v>
      </c>
      <c r="L517" s="65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6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5" t="s">
        <v>8506</v>
      </c>
      <c r="L518" s="65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6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5" t="s">
        <v>8506</v>
      </c>
      <c r="L519" s="65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6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5" t="s">
        <v>8506</v>
      </c>
      <c r="L520" s="65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6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5" t="s">
        <v>8506</v>
      </c>
      <c r="L521" s="65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6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5" t="s">
        <v>8506</v>
      </c>
      <c r="L522" s="65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6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5" t="s">
        <v>8506</v>
      </c>
      <c r="L523" s="65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6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5" t="s">
        <v>8506</v>
      </c>
      <c r="L524" s="65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6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5" t="s">
        <v>8506</v>
      </c>
      <c r="L525" s="65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6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5" t="s">
        <v>8506</v>
      </c>
      <c r="L526" s="65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6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5" t="s">
        <v>8506</v>
      </c>
      <c r="L527" s="65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6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5" t="s">
        <v>8506</v>
      </c>
      <c r="L528" s="65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6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5" t="s">
        <v>8506</v>
      </c>
      <c r="L529" s="65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6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5" t="s">
        <v>8506</v>
      </c>
      <c r="L530" s="65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6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5" t="s">
        <v>8506</v>
      </c>
      <c r="L531" s="65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6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5" t="s">
        <v>8506</v>
      </c>
      <c r="L532" s="65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6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5" t="s">
        <v>8506</v>
      </c>
      <c r="L533" s="65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6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5" t="s">
        <v>8506</v>
      </c>
      <c r="L534" s="65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6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5" t="s">
        <v>8506</v>
      </c>
      <c r="L535" s="65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6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5" t="s">
        <v>8506</v>
      </c>
      <c r="L536" s="65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6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5" t="s">
        <v>8506</v>
      </c>
      <c r="L537" s="65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6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5" t="s">
        <v>8506</v>
      </c>
      <c r="L538" s="65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6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5" t="s">
        <v>8506</v>
      </c>
      <c r="L539" s="65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6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5" t="s">
        <v>8506</v>
      </c>
      <c r="L540" s="65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6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5" t="s">
        <v>8506</v>
      </c>
      <c r="L541" s="65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6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5" t="s">
        <v>8506</v>
      </c>
      <c r="L542" s="65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6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5" t="s">
        <v>8506</v>
      </c>
      <c r="L543" s="65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6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5" t="s">
        <v>8506</v>
      </c>
      <c r="L544" s="65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6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5" t="s">
        <v>8506</v>
      </c>
      <c r="L545" s="65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6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5" t="s">
        <v>8506</v>
      </c>
      <c r="L546" s="65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6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5" t="s">
        <v>8506</v>
      </c>
      <c r="L547" s="65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6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5" t="s">
        <v>8506</v>
      </c>
      <c r="L548" s="65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6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5" t="s">
        <v>8506</v>
      </c>
      <c r="L549" s="65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6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5" t="s">
        <v>8506</v>
      </c>
      <c r="L550" s="65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6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5" t="s">
        <v>8506</v>
      </c>
      <c r="L551" s="65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6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5" t="s">
        <v>8506</v>
      </c>
      <c r="L552" s="65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6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5" t="s">
        <v>8506</v>
      </c>
      <c r="L553" s="65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6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5" t="s">
        <v>8506</v>
      </c>
      <c r="L554" s="65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6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5" t="s">
        <v>8506</v>
      </c>
      <c r="L555" s="65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6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5" t="s">
        <v>8506</v>
      </c>
      <c r="L556" s="65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6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5" t="s">
        <v>8506</v>
      </c>
      <c r="L557" s="65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6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5" t="s">
        <v>8506</v>
      </c>
      <c r="L558" s="65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6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5" t="s">
        <v>8506</v>
      </c>
      <c r="L559" s="65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6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5" t="s">
        <v>8506</v>
      </c>
      <c r="L560" s="65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6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5" t="s">
        <v>8506</v>
      </c>
      <c r="L561" s="65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6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5" t="s">
        <v>8506</v>
      </c>
      <c r="L562" s="65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6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5" t="s">
        <v>8506</v>
      </c>
      <c r="L563" s="65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6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5" t="s">
        <v>8506</v>
      </c>
      <c r="L564" s="65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6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5" t="s">
        <v>8506</v>
      </c>
      <c r="L565" s="65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6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5" t="s">
        <v>8506</v>
      </c>
      <c r="L566" s="65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6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5" t="s">
        <v>8506</v>
      </c>
      <c r="L567" s="65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6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5" t="s">
        <v>8506</v>
      </c>
      <c r="L568" s="65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6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5" t="s">
        <v>8506</v>
      </c>
      <c r="L569" s="65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6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5" t="s">
        <v>8506</v>
      </c>
      <c r="L570" s="65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6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5" t="s">
        <v>8506</v>
      </c>
      <c r="L571" s="65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6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5" t="s">
        <v>8506</v>
      </c>
      <c r="L572" s="65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6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5" t="s">
        <v>8506</v>
      </c>
      <c r="L573" s="65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6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5" t="s">
        <v>8506</v>
      </c>
      <c r="L574" s="65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6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5" t="s">
        <v>8506</v>
      </c>
      <c r="L575" s="65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6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5" t="s">
        <v>8506</v>
      </c>
      <c r="L576" s="65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6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5" t="s">
        <v>8506</v>
      </c>
      <c r="L577" s="65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6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5" t="s">
        <v>8506</v>
      </c>
      <c r="L578" s="65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6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5" t="s">
        <v>8506</v>
      </c>
      <c r="L579" s="65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6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5" t="s">
        <v>8506</v>
      </c>
      <c r="L580" s="65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6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5" t="s">
        <v>8506</v>
      </c>
      <c r="L581" s="65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6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5" t="s">
        <v>8506</v>
      </c>
      <c r="L582" s="65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6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5" t="s">
        <v>8506</v>
      </c>
      <c r="L583" s="65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6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5" t="s">
        <v>8506</v>
      </c>
      <c r="L584" s="65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6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5" t="s">
        <v>8506</v>
      </c>
      <c r="L585" s="65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6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5" t="s">
        <v>8506</v>
      </c>
      <c r="L586" s="65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6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5" t="s">
        <v>8506</v>
      </c>
      <c r="L587" s="65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6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5" t="s">
        <v>8506</v>
      </c>
      <c r="L588" s="65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6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5" t="s">
        <v>8506</v>
      </c>
      <c r="L589" s="65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6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5" t="s">
        <v>8506</v>
      </c>
      <c r="L590" s="65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6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5" t="s">
        <v>8506</v>
      </c>
      <c r="L591" s="65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6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5" t="s">
        <v>8506</v>
      </c>
      <c r="L592" s="65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6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5" t="s">
        <v>8506</v>
      </c>
      <c r="L593" s="65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6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5" t="s">
        <v>8506</v>
      </c>
      <c r="L594" s="65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6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5" t="s">
        <v>8506</v>
      </c>
      <c r="L595" s="65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6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5" t="s">
        <v>8506</v>
      </c>
      <c r="L596" s="65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6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5" t="s">
        <v>8506</v>
      </c>
      <c r="L597" s="65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6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5" t="s">
        <v>8506</v>
      </c>
      <c r="L598" s="65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6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5" t="s">
        <v>8506</v>
      </c>
      <c r="L599" s="65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6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5" t="s">
        <v>8506</v>
      </c>
      <c r="L600" s="65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6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5" t="s">
        <v>8506</v>
      </c>
      <c r="L601" s="65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6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5" t="s">
        <v>8506</v>
      </c>
      <c r="L602" s="65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6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5" t="s">
        <v>8506</v>
      </c>
      <c r="L603" s="65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6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5" t="s">
        <v>8506</v>
      </c>
      <c r="L604" s="65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6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5" t="s">
        <v>8506</v>
      </c>
      <c r="L605" s="65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6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5" t="s">
        <v>8506</v>
      </c>
      <c r="L606" s="65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6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5" t="s">
        <v>8506</v>
      </c>
      <c r="L607" s="65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6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5" t="s">
        <v>8506</v>
      </c>
      <c r="L608" s="65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6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5" t="s">
        <v>8506</v>
      </c>
      <c r="L609" s="65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6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5" t="s">
        <v>8506</v>
      </c>
      <c r="L610" s="65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6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5" t="s">
        <v>8506</v>
      </c>
      <c r="L611" s="65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6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5" t="s">
        <v>8506</v>
      </c>
      <c r="L612" s="65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6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5" t="s">
        <v>8506</v>
      </c>
      <c r="L613" s="65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6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5" t="s">
        <v>8506</v>
      </c>
      <c r="L614" s="65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6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5" t="s">
        <v>8506</v>
      </c>
      <c r="L615" s="65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6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5" t="s">
        <v>8506</v>
      </c>
      <c r="L616" s="65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6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5" t="s">
        <v>8506</v>
      </c>
      <c r="L617" s="65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6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5" t="s">
        <v>8506</v>
      </c>
      <c r="L618" s="65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6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5" t="s">
        <v>8506</v>
      </c>
      <c r="L619" s="65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6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5" t="s">
        <v>8506</v>
      </c>
      <c r="L620" s="65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6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5" t="s">
        <v>8506</v>
      </c>
      <c r="L621" s="65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6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5" t="s">
        <v>8506</v>
      </c>
      <c r="L622" s="65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6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5" t="s">
        <v>8506</v>
      </c>
      <c r="L623" s="65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6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5" t="s">
        <v>8506</v>
      </c>
      <c r="L624" s="65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6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5" t="s">
        <v>8506</v>
      </c>
      <c r="L625" s="65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6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5" t="s">
        <v>8506</v>
      </c>
      <c r="L626" s="65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6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5" t="s">
        <v>8506</v>
      </c>
      <c r="L627" s="65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6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5" t="s">
        <v>8506</v>
      </c>
      <c r="L628" s="65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6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5" t="s">
        <v>8506</v>
      </c>
      <c r="L629" s="65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6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5" t="s">
        <v>8506</v>
      </c>
      <c r="L630" s="65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6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5" t="s">
        <v>8506</v>
      </c>
      <c r="L631" s="65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6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5" t="s">
        <v>8506</v>
      </c>
      <c r="L632" s="65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6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5" t="s">
        <v>8506</v>
      </c>
      <c r="L633" s="65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6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5" t="s">
        <v>8506</v>
      </c>
      <c r="L634" s="65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6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5" t="s">
        <v>8506</v>
      </c>
      <c r="L635" s="65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6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5" t="s">
        <v>8506</v>
      </c>
      <c r="L636" s="65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6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5" t="s">
        <v>8506</v>
      </c>
      <c r="L637" s="65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6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5" t="s">
        <v>8506</v>
      </c>
      <c r="L638" s="65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6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5" t="s">
        <v>8506</v>
      </c>
      <c r="L639" s="65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6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5" t="s">
        <v>8506</v>
      </c>
      <c r="L640" s="65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6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5" t="s">
        <v>8506</v>
      </c>
      <c r="L641" s="65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6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5" t="s">
        <v>8506</v>
      </c>
      <c r="L642" s="65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6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5" t="s">
        <v>8506</v>
      </c>
      <c r="L643" s="65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6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5" t="s">
        <v>8506</v>
      </c>
      <c r="L644" s="65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6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5" t="s">
        <v>8506</v>
      </c>
      <c r="L645" s="65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6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5" t="s">
        <v>8506</v>
      </c>
      <c r="L646" s="65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6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5" t="s">
        <v>8506</v>
      </c>
      <c r="L647" s="65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6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5" t="s">
        <v>8506</v>
      </c>
      <c r="L648" s="65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6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5" t="s">
        <v>8506</v>
      </c>
      <c r="L649" s="65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6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5" t="s">
        <v>8506</v>
      </c>
      <c r="L650" s="65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6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5" t="s">
        <v>8506</v>
      </c>
      <c r="L651" s="65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6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5" t="s">
        <v>8506</v>
      </c>
      <c r="L652" s="65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6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5" t="s">
        <v>8506</v>
      </c>
      <c r="L653" s="65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6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5" t="s">
        <v>8506</v>
      </c>
      <c r="L654" s="65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6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5" t="s">
        <v>8506</v>
      </c>
      <c r="L655" s="65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6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5" t="s">
        <v>8506</v>
      </c>
      <c r="L656" s="65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6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5" t="s">
        <v>8506</v>
      </c>
      <c r="L657" s="65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6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5" t="s">
        <v>8506</v>
      </c>
      <c r="L658" s="65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6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5" t="s">
        <v>8506</v>
      </c>
      <c r="L659" s="65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6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5" t="s">
        <v>8506</v>
      </c>
      <c r="L660" s="65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6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5" t="s">
        <v>8506</v>
      </c>
      <c r="L661" s="65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6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5" t="s">
        <v>8506</v>
      </c>
      <c r="L662" s="65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6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5" t="s">
        <v>8506</v>
      </c>
      <c r="L663" s="65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6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5" t="s">
        <v>8506</v>
      </c>
      <c r="L664" s="65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6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5" t="s">
        <v>8506</v>
      </c>
      <c r="L665" s="65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6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5" t="s">
        <v>8506</v>
      </c>
      <c r="L666" s="65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6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5" t="s">
        <v>8506</v>
      </c>
      <c r="L667" s="65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6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5" t="s">
        <v>8506</v>
      </c>
      <c r="L668" s="65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6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5" t="s">
        <v>8506</v>
      </c>
      <c r="L669" s="65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6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94" priority="1"/>
    <cfRule type="duplicateValues" dxfId="93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086"/>
  <sheetViews>
    <sheetView topLeftCell="C1" zoomScaleNormal="100" workbookViewId="0">
      <selection activeCell="B3" sqref="B3:R11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7"/>
      <c r="D1" s="117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8491</v>
      </c>
      <c r="B3" t="s">
        <v>9089</v>
      </c>
      <c r="C3" s="21" t="s">
        <v>9101</v>
      </c>
      <c r="D3" t="s">
        <v>0</v>
      </c>
      <c r="E3" t="s">
        <v>9100</v>
      </c>
      <c r="F3" t="s">
        <v>1354</v>
      </c>
      <c r="G3" t="s">
        <v>1355</v>
      </c>
      <c r="H3" s="2">
        <v>17.28</v>
      </c>
      <c r="I3" s="2">
        <v>0</v>
      </c>
      <c r="J3" s="2">
        <v>0</v>
      </c>
      <c r="K3" s="15">
        <v>179.4</v>
      </c>
      <c r="L3" s="2">
        <v>0</v>
      </c>
      <c r="M3" s="2">
        <v>0</v>
      </c>
      <c r="N3" s="2">
        <v>0</v>
      </c>
      <c r="O3" s="2">
        <v>23.322000000000003</v>
      </c>
      <c r="P3" s="2">
        <v>220.00200000000001</v>
      </c>
      <c r="Q3" t="s">
        <v>7868</v>
      </c>
      <c r="R3" t="s">
        <v>8045</v>
      </c>
      <c r="S3" s="2">
        <v>0</v>
      </c>
      <c r="T3" s="2">
        <v>0</v>
      </c>
      <c r="U3" s="2"/>
    </row>
    <row r="4" spans="1:21" x14ac:dyDescent="0.25">
      <c r="A4" t="s">
        <v>8491</v>
      </c>
      <c r="B4" t="s">
        <v>9082</v>
      </c>
      <c r="C4" s="21" t="s">
        <v>9101</v>
      </c>
      <c r="D4" t="s">
        <v>0</v>
      </c>
      <c r="E4" t="s">
        <v>9098</v>
      </c>
      <c r="F4" t="s">
        <v>1443</v>
      </c>
      <c r="G4" t="s">
        <v>1444</v>
      </c>
      <c r="H4" s="2">
        <v>10.33</v>
      </c>
      <c r="I4" s="2">
        <v>0</v>
      </c>
      <c r="J4" s="2">
        <v>0</v>
      </c>
      <c r="K4" s="15">
        <v>101.48</v>
      </c>
      <c r="L4" s="2">
        <v>0</v>
      </c>
      <c r="M4" s="2">
        <v>0</v>
      </c>
      <c r="N4" s="2">
        <v>0</v>
      </c>
      <c r="O4" s="2">
        <v>13.192400000000001</v>
      </c>
      <c r="P4" s="2">
        <v>125.00240000000001</v>
      </c>
      <c r="Q4" t="s">
        <v>7868</v>
      </c>
      <c r="R4" t="s">
        <v>8045</v>
      </c>
      <c r="S4" s="2">
        <v>0</v>
      </c>
      <c r="T4" s="2">
        <v>0</v>
      </c>
      <c r="U4" s="2"/>
    </row>
    <row r="5" spans="1:21" x14ac:dyDescent="0.25">
      <c r="A5" t="s">
        <v>8491</v>
      </c>
      <c r="B5" t="s">
        <v>9081</v>
      </c>
      <c r="C5" s="21" t="s">
        <v>9101</v>
      </c>
      <c r="D5" t="s">
        <v>0</v>
      </c>
      <c r="E5" t="s">
        <v>9097</v>
      </c>
      <c r="F5" t="s">
        <v>1443</v>
      </c>
      <c r="G5" t="s">
        <v>1444</v>
      </c>
      <c r="H5" s="2">
        <v>15.98</v>
      </c>
      <c r="I5" s="2">
        <v>0</v>
      </c>
      <c r="J5" s="2">
        <v>0</v>
      </c>
      <c r="K5" s="15">
        <v>156.94999999999999</v>
      </c>
      <c r="L5" s="2">
        <v>0</v>
      </c>
      <c r="M5" s="2">
        <v>0</v>
      </c>
      <c r="N5" s="2">
        <v>0</v>
      </c>
      <c r="O5" s="2">
        <v>20.403499999999998</v>
      </c>
      <c r="P5" s="2">
        <v>193.33349999999999</v>
      </c>
      <c r="Q5" t="s">
        <v>7868</v>
      </c>
      <c r="R5" t="s">
        <v>8045</v>
      </c>
      <c r="S5" s="2">
        <v>0</v>
      </c>
      <c r="T5" s="2">
        <v>0</v>
      </c>
      <c r="U5" s="2"/>
    </row>
    <row r="6" spans="1:21" x14ac:dyDescent="0.25">
      <c r="A6" t="s">
        <v>8491</v>
      </c>
      <c r="B6" t="s">
        <v>9076</v>
      </c>
      <c r="C6" s="21" t="s">
        <v>9101</v>
      </c>
      <c r="D6" t="s">
        <v>0</v>
      </c>
      <c r="E6" t="s">
        <v>9096</v>
      </c>
      <c r="F6" t="s">
        <v>1443</v>
      </c>
      <c r="G6" t="s">
        <v>1444</v>
      </c>
      <c r="H6" s="2">
        <v>16.22</v>
      </c>
      <c r="I6" s="2">
        <v>0</v>
      </c>
      <c r="J6" s="2">
        <v>0</v>
      </c>
      <c r="K6" s="15">
        <v>162.63999999999999</v>
      </c>
      <c r="L6" s="2">
        <v>0</v>
      </c>
      <c r="M6" s="2">
        <v>0</v>
      </c>
      <c r="N6" s="2">
        <v>0</v>
      </c>
      <c r="O6" s="2">
        <v>21.1432</v>
      </c>
      <c r="P6" s="2">
        <v>200.00319999999999</v>
      </c>
      <c r="Q6" t="s">
        <v>7868</v>
      </c>
      <c r="R6" t="s">
        <v>8045</v>
      </c>
      <c r="S6" s="2">
        <v>0</v>
      </c>
      <c r="T6" s="2">
        <v>0</v>
      </c>
      <c r="U6" s="2"/>
    </row>
    <row r="7" spans="1:21" x14ac:dyDescent="0.25">
      <c r="A7" t="s">
        <v>8491</v>
      </c>
      <c r="B7" t="s">
        <v>9087</v>
      </c>
      <c r="C7" s="21" t="s">
        <v>9101</v>
      </c>
      <c r="D7" t="s">
        <v>0</v>
      </c>
      <c r="E7" t="s">
        <v>9095</v>
      </c>
      <c r="F7" t="s">
        <v>1443</v>
      </c>
      <c r="G7" t="s">
        <v>1444</v>
      </c>
      <c r="H7" s="2">
        <v>17.600000000000001</v>
      </c>
      <c r="I7" s="2">
        <v>0</v>
      </c>
      <c r="J7" s="2">
        <v>0</v>
      </c>
      <c r="K7" s="15">
        <v>177.04</v>
      </c>
      <c r="L7" s="2">
        <v>0</v>
      </c>
      <c r="M7" s="2">
        <v>0</v>
      </c>
      <c r="N7" s="2">
        <v>0</v>
      </c>
      <c r="O7" s="2">
        <v>23.0152</v>
      </c>
      <c r="P7" s="2">
        <v>217.65519999999998</v>
      </c>
      <c r="Q7" t="s">
        <v>7868</v>
      </c>
      <c r="R7" t="s">
        <v>8045</v>
      </c>
      <c r="S7" s="2">
        <v>0</v>
      </c>
      <c r="T7" s="2">
        <v>0</v>
      </c>
      <c r="U7" s="2"/>
    </row>
    <row r="8" spans="1:21" x14ac:dyDescent="0.25">
      <c r="A8" t="s">
        <v>8491</v>
      </c>
      <c r="B8" t="s">
        <v>9088</v>
      </c>
      <c r="C8" s="21" t="s">
        <v>9101</v>
      </c>
      <c r="D8" t="s">
        <v>0</v>
      </c>
      <c r="E8" t="s">
        <v>9094</v>
      </c>
      <c r="F8" t="s">
        <v>1443</v>
      </c>
      <c r="G8" t="s">
        <v>1444</v>
      </c>
      <c r="H8" s="2">
        <v>16.169999999999998</v>
      </c>
      <c r="I8" s="2">
        <v>0</v>
      </c>
      <c r="J8" s="2">
        <v>0</v>
      </c>
      <c r="K8" s="15">
        <v>162.68</v>
      </c>
      <c r="L8" s="2">
        <v>0</v>
      </c>
      <c r="M8" s="2">
        <v>0</v>
      </c>
      <c r="N8" s="2">
        <v>0</v>
      </c>
      <c r="O8" s="2">
        <v>21.148400000000002</v>
      </c>
      <c r="P8" s="2">
        <v>199.9984</v>
      </c>
      <c r="Q8" t="s">
        <v>7868</v>
      </c>
      <c r="R8" t="s">
        <v>8045</v>
      </c>
      <c r="S8" s="2">
        <v>0</v>
      </c>
      <c r="T8" s="2">
        <v>0</v>
      </c>
      <c r="U8" s="2"/>
    </row>
    <row r="9" spans="1:21" x14ac:dyDescent="0.25">
      <c r="A9" t="s">
        <v>8491</v>
      </c>
      <c r="B9" t="s">
        <v>9079</v>
      </c>
      <c r="C9" s="21" t="s">
        <v>9101</v>
      </c>
      <c r="D9" t="s">
        <v>0</v>
      </c>
      <c r="E9" t="s">
        <v>9093</v>
      </c>
      <c r="F9" t="s">
        <v>1443</v>
      </c>
      <c r="G9" t="s">
        <v>1444</v>
      </c>
      <c r="H9" s="2">
        <v>16.78</v>
      </c>
      <c r="I9" s="2">
        <v>0</v>
      </c>
      <c r="J9" s="2">
        <v>0</v>
      </c>
      <c r="K9" s="15">
        <v>168.33</v>
      </c>
      <c r="L9" s="2">
        <v>0</v>
      </c>
      <c r="M9" s="2">
        <v>0</v>
      </c>
      <c r="N9" s="2">
        <v>0</v>
      </c>
      <c r="O9" s="2">
        <v>21.882900000000003</v>
      </c>
      <c r="P9" s="2">
        <v>206.99290000000002</v>
      </c>
      <c r="Q9" t="s">
        <v>7868</v>
      </c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8491</v>
      </c>
      <c r="B10" t="s">
        <v>9079</v>
      </c>
      <c r="C10" s="21" t="s">
        <v>9101</v>
      </c>
      <c r="D10" t="s">
        <v>0</v>
      </c>
      <c r="E10" t="s">
        <v>9091</v>
      </c>
      <c r="F10" t="s">
        <v>2701</v>
      </c>
      <c r="G10" t="s">
        <v>1432</v>
      </c>
      <c r="H10" s="2">
        <v>0</v>
      </c>
      <c r="I10" s="2">
        <v>0</v>
      </c>
      <c r="J10" s="2">
        <v>0</v>
      </c>
      <c r="K10" s="15">
        <v>493.31</v>
      </c>
      <c r="L10" s="2">
        <v>0</v>
      </c>
      <c r="M10" s="2">
        <v>0</v>
      </c>
      <c r="N10" s="2">
        <v>0</v>
      </c>
      <c r="O10" s="2">
        <v>64.130300000000005</v>
      </c>
      <c r="P10" s="2">
        <v>557.44029999999998</v>
      </c>
      <c r="Q10" t="s">
        <v>7868</v>
      </c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8491</v>
      </c>
      <c r="B11" t="s">
        <v>9089</v>
      </c>
      <c r="C11" t="s">
        <v>7706</v>
      </c>
      <c r="D11" t="s">
        <v>0</v>
      </c>
      <c r="E11">
        <v>4197</v>
      </c>
      <c r="F11" t="s">
        <v>4359</v>
      </c>
      <c r="G11" t="s">
        <v>4360</v>
      </c>
      <c r="H11" s="2">
        <v>0</v>
      </c>
      <c r="I11" s="2">
        <v>0</v>
      </c>
      <c r="J11" s="2">
        <v>0</v>
      </c>
      <c r="K11" s="15">
        <v>101.77</v>
      </c>
      <c r="L11" s="2">
        <v>0</v>
      </c>
      <c r="M11" s="2">
        <v>0</v>
      </c>
      <c r="N11" s="2">
        <v>0</v>
      </c>
      <c r="O11" s="2">
        <v>13.2301</v>
      </c>
      <c r="P11" s="2">
        <v>115.0001</v>
      </c>
      <c r="Q11" t="s">
        <v>7868</v>
      </c>
      <c r="R11" t="s">
        <v>8045</v>
      </c>
      <c r="S11" s="2">
        <v>0</v>
      </c>
      <c r="T11" s="2">
        <v>0</v>
      </c>
      <c r="U11" s="2"/>
    </row>
    <row r="12" spans="1:21" ht="15.75" thickBot="1" x14ac:dyDescent="0.3">
      <c r="K12" s="15"/>
      <c r="Q12"/>
      <c r="S12" s="2"/>
      <c r="T12" s="2"/>
      <c r="U12" s="2"/>
    </row>
    <row r="13" spans="1:21" ht="15.75" thickBot="1" x14ac:dyDescent="0.3">
      <c r="A13" s="143" t="s">
        <v>71</v>
      </c>
      <c r="B13" s="144"/>
      <c r="C13" s="144"/>
      <c r="D13" s="144"/>
      <c r="E13" s="144"/>
      <c r="F13" s="144"/>
      <c r="G13" s="145"/>
      <c r="H13" s="3">
        <f>+SUBTOTAL(9,Tabla1[C. EXENTAS])</f>
        <v>110.36</v>
      </c>
      <c r="I13" s="3">
        <f>+SUBTOTAL(9,Tabla1[I. EXENTAS])</f>
        <v>0</v>
      </c>
      <c r="J13" s="3">
        <f>+SUBTOTAL(9,Tabla1[IMPOR EX])</f>
        <v>0</v>
      </c>
      <c r="K13" s="3">
        <f>+SUBTOTAL(9,Tabla1[C. GRAVADA])</f>
        <v>1703.6</v>
      </c>
      <c r="L13" s="3">
        <f>+SUBTOTAL(9,Tabla1[INTER GRAVA])</f>
        <v>0</v>
      </c>
      <c r="M13" s="3">
        <f>+SUBTOTAL(9,Tabla1[IMPOR BIENES])</f>
        <v>0</v>
      </c>
      <c r="N13" s="3">
        <f>+SUBTOTAL(9,Tabla1[IMPOR SERV])</f>
        <v>0</v>
      </c>
      <c r="O13" s="3">
        <f>+SUBTOTAL(9,Tabla1[IVA])</f>
        <v>221.46800000000002</v>
      </c>
      <c r="P13" s="3">
        <f>+SUBTOTAL(9,Tabla1[TOTAL C.])</f>
        <v>2035.4279999999999</v>
      </c>
      <c r="Q13" s="3"/>
      <c r="R13" s="3">
        <f>+SUBTOTAL(9,Tabla1[ANEXO 3])</f>
        <v>0</v>
      </c>
      <c r="S13" s="3"/>
      <c r="T13" s="3">
        <f>+SUBTOTAL(9,Tabla1[PERCEPCIONES])</f>
        <v>0</v>
      </c>
      <c r="U13" s="2"/>
    </row>
    <row r="14" spans="1:21" x14ac:dyDescent="0.25">
      <c r="U14" s="2"/>
    </row>
    <row r="15" spans="1:21" x14ac:dyDescent="0.25">
      <c r="U15" s="2"/>
    </row>
    <row r="16" spans="1:21" x14ac:dyDescent="0.25">
      <c r="U16" s="2"/>
    </row>
    <row r="17" spans="21:21" x14ac:dyDescent="0.25">
      <c r="U17" s="2"/>
    </row>
    <row r="18" spans="21:21" x14ac:dyDescent="0.25">
      <c r="U18" s="2"/>
    </row>
    <row r="19" spans="21:21" x14ac:dyDescent="0.25">
      <c r="U19" s="2"/>
    </row>
    <row r="20" spans="21:21" x14ac:dyDescent="0.25">
      <c r="U20" s="2"/>
    </row>
    <row r="21" spans="21:21" x14ac:dyDescent="0.25">
      <c r="U21" s="2"/>
    </row>
    <row r="22" spans="21:21" x14ac:dyDescent="0.25">
      <c r="U22" s="2"/>
    </row>
    <row r="23" spans="21:21" x14ac:dyDescent="0.25">
      <c r="U23" s="2"/>
    </row>
    <row r="24" spans="21:21" x14ac:dyDescent="0.25">
      <c r="U24" s="2"/>
    </row>
    <row r="25" spans="21:21" x14ac:dyDescent="0.25">
      <c r="U25" s="2"/>
    </row>
    <row r="26" spans="21:21" x14ac:dyDescent="0.25">
      <c r="U26" s="2"/>
    </row>
    <row r="27" spans="21:21" x14ac:dyDescent="0.25">
      <c r="U27" s="2"/>
    </row>
    <row r="28" spans="21:21" x14ac:dyDescent="0.25">
      <c r="U28" s="2"/>
    </row>
    <row r="29" spans="21:21" x14ac:dyDescent="0.25">
      <c r="U29" s="2"/>
    </row>
    <row r="30" spans="21:21" x14ac:dyDescent="0.25">
      <c r="U30" s="2"/>
    </row>
    <row r="31" spans="21:21" x14ac:dyDescent="0.25">
      <c r="U31" s="2"/>
    </row>
    <row r="32" spans="2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2"/>
    </row>
    <row r="37" spans="21:21" x14ac:dyDescent="0.25">
      <c r="U37" s="2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114"/>
    </row>
    <row r="105" spans="21:21" x14ac:dyDescent="0.25">
      <c r="U105" s="114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1086" spans="1:20" s="42" customFormat="1" x14ac:dyDescent="0.25">
      <c r="A1086"/>
      <c r="B1086"/>
      <c r="C1086"/>
      <c r="D1086"/>
      <c r="E1086"/>
      <c r="F1086"/>
      <c r="G1086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/>
      <c r="S1086"/>
      <c r="T1086"/>
    </row>
  </sheetData>
  <dataConsolidate/>
  <mergeCells count="1">
    <mergeCell ref="A13:G13"/>
  </mergeCells>
  <phoneticPr fontId="8" type="noConversion"/>
  <conditionalFormatting sqref="E1:E1048576">
    <cfRule type="duplicateValues" dxfId="92" priority="22"/>
    <cfRule type="duplicateValues" dxfId="91" priority="23"/>
    <cfRule type="duplicateValues" dxfId="90" priority="1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8" sqref="D8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8491</v>
      </c>
      <c r="F2" s="2"/>
      <c r="XFD2" t="s">
        <v>8491</v>
      </c>
    </row>
    <row r="3" spans="1:9 16384:16384" x14ac:dyDescent="0.25">
      <c r="B3" s="23" t="s">
        <v>2</v>
      </c>
      <c r="D3" s="47">
        <v>45322</v>
      </c>
      <c r="F3" s="40"/>
      <c r="XFD3" t="s">
        <v>8486</v>
      </c>
    </row>
    <row r="4" spans="1:9 16384:16384" hidden="1" x14ac:dyDescent="0.25">
      <c r="B4" s="23" t="s">
        <v>3</v>
      </c>
      <c r="D4" s="73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3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4" t="s">
        <v>9054</v>
      </c>
      <c r="F6" s="2"/>
      <c r="XFD6" t="s">
        <v>8490</v>
      </c>
    </row>
    <row r="7" spans="1:9 16384:16384" hidden="1" x14ac:dyDescent="0.25">
      <c r="B7" s="23" t="s">
        <v>27</v>
      </c>
      <c r="D7" s="74" t="s">
        <v>9056</v>
      </c>
      <c r="F7" s="2"/>
      <c r="XFD7" t="s">
        <v>8489</v>
      </c>
    </row>
    <row r="8" spans="1:9 16384:16384" ht="16.5" customHeight="1" x14ac:dyDescent="0.25">
      <c r="B8" s="23" t="s">
        <v>26</v>
      </c>
      <c r="D8" s="107"/>
      <c r="F8" s="33"/>
      <c r="XFD8" t="s">
        <v>9020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9021</v>
      </c>
    </row>
    <row r="10" spans="1:9 16384:16384" ht="16.5" customHeight="1" x14ac:dyDescent="0.25">
      <c r="B10" s="23" t="s">
        <v>24</v>
      </c>
      <c r="D10" s="139"/>
      <c r="F10" s="39"/>
      <c r="XFD10" t="s">
        <v>9022</v>
      </c>
    </row>
    <row r="11" spans="1:9 16384:16384" ht="16.5" customHeight="1" x14ac:dyDescent="0.25">
      <c r="B11" s="24" t="s">
        <v>72</v>
      </c>
      <c r="D11" s="103">
        <f>IFERROR(IF(D10&lt;&gt;"",VLOOKUP(D10,Tabla4[#All],2,0),IF(D19&lt;&gt;0,VLOOKUP(D19,Tabla4[#All],2,0),0)),"")</f>
        <v>0</v>
      </c>
      <c r="F11" s="32"/>
      <c r="H11" s="1"/>
      <c r="I11" s="1"/>
      <c r="XFD11" t="s">
        <v>9023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9024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9025</v>
      </c>
    </row>
    <row r="14" spans="1:9 16384:16384" x14ac:dyDescent="0.25">
      <c r="B14" s="23" t="s">
        <v>23</v>
      </c>
      <c r="D14" s="111">
        <v>0</v>
      </c>
      <c r="F14" s="32"/>
    </row>
    <row r="15" spans="1:9 16384:16384" x14ac:dyDescent="0.25">
      <c r="B15" s="23" t="s">
        <v>22</v>
      </c>
      <c r="D15" s="112">
        <f>D14*0.13</f>
        <v>0</v>
      </c>
      <c r="F15" s="2"/>
    </row>
    <row r="16" spans="1:9 16384:16384" x14ac:dyDescent="0.25">
      <c r="B16" s="23" t="s">
        <v>21</v>
      </c>
      <c r="D16" s="71">
        <v>0</v>
      </c>
      <c r="F16" s="2"/>
    </row>
    <row r="17" spans="2:8" x14ac:dyDescent="0.25">
      <c r="B17" s="23" t="s">
        <v>20</v>
      </c>
      <c r="D17" s="71">
        <v>0</v>
      </c>
      <c r="F17" s="2"/>
    </row>
    <row r="18" spans="2:8" ht="15" customHeight="1" x14ac:dyDescent="0.25">
      <c r="B18" s="23" t="s">
        <v>75</v>
      </c>
      <c r="D18" s="71">
        <f>+(D12+D13+D14+D15+D16+D17)</f>
        <v>0</v>
      </c>
      <c r="F18" s="32"/>
    </row>
    <row r="19" spans="2:8" x14ac:dyDescent="0.25">
      <c r="B19" s="23" t="s">
        <v>7943</v>
      </c>
      <c r="D19" s="113"/>
      <c r="F19" s="2"/>
    </row>
    <row r="20" spans="2:8" ht="15.75" thickBot="1" x14ac:dyDescent="0.3">
      <c r="B20" s="23" t="s">
        <v>18</v>
      </c>
      <c r="D20" s="72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6"/>
  <sheetViews>
    <sheetView zoomScale="85" zoomScaleNormal="85" workbookViewId="0">
      <selection activeCell="B3" sqref="B3:S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 t="s">
        <v>8491</v>
      </c>
      <c r="B3" s="40">
        <v>45322</v>
      </c>
      <c r="C3" s="2" t="s">
        <v>1</v>
      </c>
      <c r="D3" s="2" t="s">
        <v>0</v>
      </c>
      <c r="E3" s="2" t="s">
        <v>9054</v>
      </c>
      <c r="F3" s="2" t="s">
        <v>9056</v>
      </c>
      <c r="G3" s="33">
        <v>19</v>
      </c>
      <c r="H3" s="38">
        <v>19</v>
      </c>
      <c r="I3" s="39"/>
      <c r="J3" s="32" t="s">
        <v>9060</v>
      </c>
      <c r="K3" s="2">
        <v>0</v>
      </c>
      <c r="L3" s="2">
        <v>0</v>
      </c>
      <c r="M3" s="32">
        <v>897.35</v>
      </c>
      <c r="N3" s="2">
        <v>116.6555</v>
      </c>
      <c r="O3" s="2">
        <v>0</v>
      </c>
      <c r="P3" s="2">
        <v>0</v>
      </c>
      <c r="Q3" s="32">
        <v>1014.0055</v>
      </c>
      <c r="R3" s="2" t="s">
        <v>9059</v>
      </c>
      <c r="S3" s="2" t="s">
        <v>1</v>
      </c>
    </row>
    <row r="4" spans="1:19" x14ac:dyDescent="0.25">
      <c r="A4" s="2"/>
      <c r="B4" s="40"/>
      <c r="C4" s="2"/>
      <c r="D4" s="2"/>
      <c r="E4" s="2"/>
      <c r="F4" s="2"/>
      <c r="G4" s="33"/>
      <c r="H4" s="38"/>
      <c r="I4" s="39"/>
      <c r="J4" s="32"/>
      <c r="M4" s="32"/>
      <c r="Q4" s="32"/>
      <c r="S4" s="2"/>
    </row>
    <row r="5" spans="1:19" ht="15.75" thickBot="1" x14ac:dyDescent="0.3">
      <c r="R5" s="15"/>
      <c r="S5" s="1"/>
    </row>
    <row r="6" spans="1:19" ht="15.75" thickBot="1" x14ac:dyDescent="0.3">
      <c r="A6" s="144"/>
      <c r="B6" s="144"/>
      <c r="C6" s="144"/>
      <c r="D6" s="144"/>
      <c r="E6" s="144"/>
      <c r="F6" s="144"/>
      <c r="G6" s="144"/>
      <c r="H6" s="144"/>
      <c r="I6" s="144"/>
      <c r="J6" s="145"/>
      <c r="K6" s="4">
        <f>+SUBTOTAL(9,Tabla2[VENTA EXENTA])</f>
        <v>0</v>
      </c>
      <c r="L6" s="4">
        <f>+SUBTOTAL(9,Tabla2[VENTA NO SUJETA])</f>
        <v>0</v>
      </c>
      <c r="M6" s="3">
        <f>+SUBTOTAL(9,Tabla2[V. GRAVADA])</f>
        <v>897.35</v>
      </c>
      <c r="N6" s="4">
        <f>+SUBTOTAL(9,Tabla2[D.FISCAL])</f>
        <v>116.6555</v>
      </c>
      <c r="O6" s="4">
        <f>+SUBTOTAL(9,Tabla2[V CTA DE 3])</f>
        <v>0</v>
      </c>
      <c r="P6" s="4">
        <f>+SUBTOTAL(9,Tabla2[D. FISCAL A 3])</f>
        <v>0</v>
      </c>
      <c r="Q6" s="4">
        <f>+SUBTOTAL(9,Tabla2[VENTA TOTAL])</f>
        <v>1014.0055</v>
      </c>
      <c r="R6" s="31"/>
    </row>
    <row r="4773" spans="1:19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</row>
    <row r="9755" spans="1:19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</sheetData>
  <mergeCells count="1">
    <mergeCell ref="A6:J6"/>
  </mergeCells>
  <phoneticPr fontId="8" type="noConversion"/>
  <conditionalFormatting sqref="G1:G1048576">
    <cfRule type="duplicateValues" dxfId="87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>SUBSTITUTE(A3,"ICIEMBRE","iciembre")</f>
        <v>Diciembre</v>
      </c>
      <c r="C3" s="13">
        <v>44925</v>
      </c>
      <c r="D3" t="s">
        <v>1</v>
      </c>
      <c r="E3" t="s">
        <v>0</v>
      </c>
      <c r="F3" t="str">
        <f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16" sqref="D16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7" t="s">
        <v>17</v>
      </c>
      <c r="D2" s="6" t="s">
        <v>7944</v>
      </c>
      <c r="XFD2" t="s">
        <v>7944</v>
      </c>
    </row>
    <row r="3" spans="2:4 16384:16384" x14ac:dyDescent="0.25">
      <c r="B3" s="67" t="s">
        <v>2</v>
      </c>
      <c r="D3" s="7" t="s">
        <v>9090</v>
      </c>
      <c r="XFD3" t="s">
        <v>7981</v>
      </c>
    </row>
    <row r="4" spans="2:4 16384:16384" hidden="1" x14ac:dyDescent="0.25">
      <c r="B4" s="67" t="s">
        <v>3</v>
      </c>
      <c r="D4" s="73" t="s">
        <v>1</v>
      </c>
      <c r="XFD4" t="s">
        <v>8153</v>
      </c>
    </row>
    <row r="5" spans="2:4 16384:16384" ht="14.25" hidden="1" customHeight="1" x14ac:dyDescent="0.25">
      <c r="B5" s="68" t="s">
        <v>4</v>
      </c>
      <c r="D5" s="73" t="s">
        <v>7706</v>
      </c>
      <c r="XFD5" t="s">
        <v>8265</v>
      </c>
    </row>
    <row r="6" spans="2:4 16384:16384" ht="14.25" hidden="1" customHeight="1" x14ac:dyDescent="0.25">
      <c r="B6" s="69" t="s">
        <v>69</v>
      </c>
      <c r="D6" s="74" t="s">
        <v>9054</v>
      </c>
      <c r="XFD6" t="s">
        <v>8322</v>
      </c>
    </row>
    <row r="7" spans="2:4 16384:16384" ht="14.25" hidden="1" customHeight="1" x14ac:dyDescent="0.25">
      <c r="B7" s="69" t="s">
        <v>68</v>
      </c>
      <c r="D7" s="74" t="s">
        <v>9055</v>
      </c>
      <c r="XFD7" t="s">
        <v>8323</v>
      </c>
    </row>
    <row r="8" spans="2:4 16384:16384" ht="14.25" customHeight="1" x14ac:dyDescent="0.25">
      <c r="B8" s="69" t="s">
        <v>67</v>
      </c>
      <c r="D8" s="51"/>
      <c r="XFD8" t="s">
        <v>8324</v>
      </c>
    </row>
    <row r="9" spans="2:4 16384:16384" ht="14.25" hidden="1" customHeight="1" x14ac:dyDescent="0.25">
      <c r="B9" s="67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7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7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7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7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7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7" t="s">
        <v>62</v>
      </c>
      <c r="D15" s="9">
        <v>0</v>
      </c>
      <c r="XFD15" t="s">
        <v>7981</v>
      </c>
    </row>
    <row r="16" spans="2:4 16384:16384" ht="14.25" customHeight="1" x14ac:dyDescent="0.25">
      <c r="B16" s="67" t="s">
        <v>61</v>
      </c>
      <c r="D16" s="70">
        <v>0</v>
      </c>
      <c r="XFD16" t="s">
        <v>8153</v>
      </c>
    </row>
    <row r="17" spans="2:4" x14ac:dyDescent="0.25">
      <c r="B17" s="67" t="s">
        <v>60</v>
      </c>
      <c r="D17" s="71">
        <v>0</v>
      </c>
    </row>
    <row r="18" spans="2:4" x14ac:dyDescent="0.25">
      <c r="B18" s="67" t="s">
        <v>59</v>
      </c>
      <c r="D18" s="71">
        <v>0</v>
      </c>
    </row>
    <row r="19" spans="2:4" x14ac:dyDescent="0.25">
      <c r="B19" s="67" t="s">
        <v>58</v>
      </c>
      <c r="D19" s="71">
        <v>0</v>
      </c>
    </row>
    <row r="20" spans="2:4" x14ac:dyDescent="0.25">
      <c r="B20" s="67" t="s">
        <v>57</v>
      </c>
      <c r="D20" s="71">
        <v>0</v>
      </c>
    </row>
    <row r="21" spans="2:4" x14ac:dyDescent="0.25">
      <c r="B21" s="67" t="s">
        <v>56</v>
      </c>
      <c r="D21" s="71">
        <v>0</v>
      </c>
    </row>
    <row r="22" spans="2:4" x14ac:dyDescent="0.25">
      <c r="B22" s="67" t="s">
        <v>19</v>
      </c>
      <c r="D22" s="71">
        <f>SUM(D13:D21)</f>
        <v>0</v>
      </c>
    </row>
    <row r="23" spans="2:4" ht="15.75" thickBot="1" x14ac:dyDescent="0.3">
      <c r="B23" s="67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26"/>
  <sheetViews>
    <sheetView topLeftCell="D1" workbookViewId="0">
      <selection activeCell="B3" sqref="B3:V21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7944</v>
      </c>
      <c r="B3" t="s">
        <v>9090</v>
      </c>
      <c r="C3" t="s">
        <v>1</v>
      </c>
      <c r="D3" t="s">
        <v>7706</v>
      </c>
      <c r="E3" t="s">
        <v>9054</v>
      </c>
      <c r="F3" t="s">
        <v>9055</v>
      </c>
      <c r="G3">
        <v>85</v>
      </c>
      <c r="H3">
        <v>85</v>
      </c>
      <c r="I3">
        <v>85</v>
      </c>
      <c r="J3">
        <v>85</v>
      </c>
      <c r="K3">
        <v>0</v>
      </c>
      <c r="L3" s="2">
        <v>0</v>
      </c>
      <c r="M3" s="2">
        <v>0</v>
      </c>
      <c r="N3" s="2">
        <v>0</v>
      </c>
      <c r="O3" s="2">
        <v>125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125</v>
      </c>
      <c r="V3" t="s">
        <v>55</v>
      </c>
    </row>
    <row r="4" spans="1:22" x14ac:dyDescent="0.25">
      <c r="A4" t="s">
        <v>7944</v>
      </c>
      <c r="B4" t="s">
        <v>9089</v>
      </c>
      <c r="C4" t="s">
        <v>1</v>
      </c>
      <c r="D4" t="s">
        <v>7706</v>
      </c>
      <c r="E4" t="s">
        <v>9054</v>
      </c>
      <c r="F4" t="s">
        <v>9055</v>
      </c>
      <c r="G4">
        <v>84</v>
      </c>
      <c r="H4">
        <v>84</v>
      </c>
      <c r="I4">
        <v>84</v>
      </c>
      <c r="J4">
        <v>84</v>
      </c>
      <c r="K4">
        <v>0</v>
      </c>
      <c r="L4" s="2">
        <v>0</v>
      </c>
      <c r="M4" s="2">
        <v>0</v>
      </c>
      <c r="N4" s="2">
        <v>0</v>
      </c>
      <c r="O4" s="2">
        <v>120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120</v>
      </c>
      <c r="V4" t="s">
        <v>55</v>
      </c>
    </row>
    <row r="5" spans="1:22" x14ac:dyDescent="0.25">
      <c r="A5" t="s">
        <v>7944</v>
      </c>
      <c r="B5" t="s">
        <v>9088</v>
      </c>
      <c r="C5" t="s">
        <v>1</v>
      </c>
      <c r="D5" t="s">
        <v>7706</v>
      </c>
      <c r="E5" t="s">
        <v>9054</v>
      </c>
      <c r="F5" t="s">
        <v>9055</v>
      </c>
      <c r="G5">
        <v>83</v>
      </c>
      <c r="H5">
        <v>83</v>
      </c>
      <c r="I5">
        <v>83</v>
      </c>
      <c r="J5">
        <v>83</v>
      </c>
      <c r="K5">
        <v>0</v>
      </c>
      <c r="L5" s="2">
        <v>0</v>
      </c>
      <c r="M5" s="2">
        <v>0</v>
      </c>
      <c r="N5" s="2">
        <v>0</v>
      </c>
      <c r="O5" s="2">
        <v>85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85</v>
      </c>
      <c r="V5" t="s">
        <v>55</v>
      </c>
    </row>
    <row r="6" spans="1:22" x14ac:dyDescent="0.25">
      <c r="A6" t="s">
        <v>7944</v>
      </c>
      <c r="B6" t="s">
        <v>9087</v>
      </c>
      <c r="C6" t="s">
        <v>1</v>
      </c>
      <c r="D6" t="s">
        <v>7706</v>
      </c>
      <c r="E6" t="s">
        <v>9054</v>
      </c>
      <c r="F6" t="s">
        <v>9055</v>
      </c>
      <c r="G6">
        <v>82</v>
      </c>
      <c r="H6">
        <v>82</v>
      </c>
      <c r="I6">
        <v>82</v>
      </c>
      <c r="J6">
        <v>82</v>
      </c>
      <c r="K6">
        <v>0</v>
      </c>
      <c r="L6" s="2">
        <v>0</v>
      </c>
      <c r="M6" s="2">
        <v>0</v>
      </c>
      <c r="N6" s="2">
        <v>0</v>
      </c>
      <c r="O6" s="2">
        <v>125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125</v>
      </c>
      <c r="V6" t="s">
        <v>55</v>
      </c>
    </row>
    <row r="7" spans="1:22" x14ac:dyDescent="0.25">
      <c r="A7" t="s">
        <v>7944</v>
      </c>
      <c r="B7" t="s">
        <v>9086</v>
      </c>
      <c r="C7" t="s">
        <v>1</v>
      </c>
      <c r="D7" t="s">
        <v>7706</v>
      </c>
      <c r="E7" t="s">
        <v>9054</v>
      </c>
      <c r="F7" t="s">
        <v>9055</v>
      </c>
      <c r="G7">
        <v>81</v>
      </c>
      <c r="H7">
        <v>81</v>
      </c>
      <c r="I7">
        <v>81</v>
      </c>
      <c r="J7">
        <v>81</v>
      </c>
      <c r="K7">
        <v>0</v>
      </c>
      <c r="L7" s="2">
        <v>0</v>
      </c>
      <c r="M7" s="2">
        <v>0</v>
      </c>
      <c r="N7" s="2">
        <v>0</v>
      </c>
      <c r="O7" s="2">
        <v>120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120</v>
      </c>
      <c r="V7" t="s">
        <v>55</v>
      </c>
    </row>
    <row r="8" spans="1:22" x14ac:dyDescent="0.25">
      <c r="A8" t="s">
        <v>7944</v>
      </c>
      <c r="B8" t="s">
        <v>9085</v>
      </c>
      <c r="C8" t="s">
        <v>1</v>
      </c>
      <c r="D8" t="s">
        <v>7706</v>
      </c>
      <c r="E8" t="s">
        <v>9054</v>
      </c>
      <c r="F8" t="s">
        <v>9055</v>
      </c>
      <c r="G8">
        <v>80</v>
      </c>
      <c r="H8">
        <v>80</v>
      </c>
      <c r="I8">
        <v>80</v>
      </c>
      <c r="J8">
        <v>80</v>
      </c>
      <c r="K8">
        <v>0</v>
      </c>
      <c r="L8" s="2">
        <v>0</v>
      </c>
      <c r="M8" s="2">
        <v>0</v>
      </c>
      <c r="N8" s="2">
        <v>0</v>
      </c>
      <c r="O8" s="2">
        <v>75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75</v>
      </c>
      <c r="V8" t="s">
        <v>55</v>
      </c>
    </row>
    <row r="9" spans="1:22" x14ac:dyDescent="0.25">
      <c r="A9" t="s">
        <v>7944</v>
      </c>
      <c r="B9" t="s">
        <v>9084</v>
      </c>
      <c r="C9" t="s">
        <v>1</v>
      </c>
      <c r="D9" t="s">
        <v>7706</v>
      </c>
      <c r="E9" t="s">
        <v>9054</v>
      </c>
      <c r="F9" t="s">
        <v>9055</v>
      </c>
      <c r="G9">
        <v>79</v>
      </c>
      <c r="H9">
        <v>79</v>
      </c>
      <c r="I9">
        <v>79</v>
      </c>
      <c r="J9">
        <v>79</v>
      </c>
      <c r="K9">
        <v>0</v>
      </c>
      <c r="L9" s="2">
        <v>0</v>
      </c>
      <c r="M9" s="2">
        <v>0</v>
      </c>
      <c r="N9" s="2">
        <v>0</v>
      </c>
      <c r="O9" s="2">
        <v>125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125</v>
      </c>
      <c r="V9" t="s">
        <v>55</v>
      </c>
    </row>
    <row r="10" spans="1:22" x14ac:dyDescent="0.25">
      <c r="A10" t="s">
        <v>7944</v>
      </c>
      <c r="B10" t="s">
        <v>9083</v>
      </c>
      <c r="C10" t="s">
        <v>1</v>
      </c>
      <c r="D10" t="s">
        <v>7706</v>
      </c>
      <c r="E10" t="s">
        <v>9054</v>
      </c>
      <c r="F10" t="s">
        <v>9055</v>
      </c>
      <c r="G10">
        <v>78</v>
      </c>
      <c r="H10">
        <v>78</v>
      </c>
      <c r="I10">
        <v>78</v>
      </c>
      <c r="J10">
        <v>78</v>
      </c>
      <c r="K10">
        <v>0</v>
      </c>
      <c r="L10" s="2">
        <v>0</v>
      </c>
      <c r="M10" s="2">
        <v>0</v>
      </c>
      <c r="N10" s="2">
        <v>0</v>
      </c>
      <c r="O10" s="2">
        <v>110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110</v>
      </c>
      <c r="V10" t="s">
        <v>55</v>
      </c>
    </row>
    <row r="11" spans="1:22" x14ac:dyDescent="0.25">
      <c r="A11" t="s">
        <v>7944</v>
      </c>
      <c r="B11" t="s">
        <v>9083</v>
      </c>
      <c r="C11" t="s">
        <v>1</v>
      </c>
      <c r="D11" t="s">
        <v>7706</v>
      </c>
      <c r="E11" t="s">
        <v>9054</v>
      </c>
      <c r="F11" t="s">
        <v>9055</v>
      </c>
      <c r="G11">
        <v>77</v>
      </c>
      <c r="H11">
        <v>77</v>
      </c>
      <c r="I11">
        <v>77</v>
      </c>
      <c r="J11">
        <v>77</v>
      </c>
      <c r="K11">
        <v>0</v>
      </c>
      <c r="L11" s="2">
        <v>0</v>
      </c>
      <c r="M11" s="2">
        <v>0</v>
      </c>
      <c r="N11" s="2">
        <v>0</v>
      </c>
      <c r="O11" s="2">
        <v>55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55</v>
      </c>
      <c r="V11" t="s">
        <v>55</v>
      </c>
    </row>
    <row r="12" spans="1:22" x14ac:dyDescent="0.25">
      <c r="A12" t="s">
        <v>7944</v>
      </c>
      <c r="B12" t="s">
        <v>9082</v>
      </c>
      <c r="C12" t="s">
        <v>1</v>
      </c>
      <c r="D12" t="s">
        <v>7706</v>
      </c>
      <c r="E12" t="s">
        <v>9054</v>
      </c>
      <c r="F12" t="s">
        <v>9055</v>
      </c>
      <c r="G12">
        <v>76</v>
      </c>
      <c r="H12">
        <v>76</v>
      </c>
      <c r="I12">
        <v>76</v>
      </c>
      <c r="J12">
        <v>76</v>
      </c>
      <c r="K12">
        <v>0</v>
      </c>
      <c r="L12" s="2">
        <v>0</v>
      </c>
      <c r="M12" s="2">
        <v>0</v>
      </c>
      <c r="N12" s="2">
        <v>0</v>
      </c>
      <c r="O12" s="2">
        <v>105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105</v>
      </c>
      <c r="V12" t="s">
        <v>55</v>
      </c>
    </row>
    <row r="13" spans="1:22" x14ac:dyDescent="0.25">
      <c r="A13" t="s">
        <v>7944</v>
      </c>
      <c r="B13" t="s">
        <v>9081</v>
      </c>
      <c r="C13" t="s">
        <v>1</v>
      </c>
      <c r="D13" t="s">
        <v>7706</v>
      </c>
      <c r="E13" t="s">
        <v>9054</v>
      </c>
      <c r="F13" t="s">
        <v>9055</v>
      </c>
      <c r="G13">
        <v>75</v>
      </c>
      <c r="H13">
        <v>75</v>
      </c>
      <c r="I13">
        <v>75</v>
      </c>
      <c r="J13">
        <v>75</v>
      </c>
      <c r="K13">
        <v>0</v>
      </c>
      <c r="L13" s="2">
        <v>0</v>
      </c>
      <c r="M13" s="2">
        <v>0</v>
      </c>
      <c r="N13" s="2">
        <v>0</v>
      </c>
      <c r="O13" s="2">
        <v>75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75</v>
      </c>
      <c r="V13" t="s">
        <v>55</v>
      </c>
    </row>
    <row r="14" spans="1:22" x14ac:dyDescent="0.25">
      <c r="A14" t="s">
        <v>7944</v>
      </c>
      <c r="B14" t="s">
        <v>9080</v>
      </c>
      <c r="C14" t="s">
        <v>1</v>
      </c>
      <c r="D14" t="s">
        <v>7706</v>
      </c>
      <c r="E14" t="s">
        <v>9054</v>
      </c>
      <c r="F14" t="s">
        <v>9055</v>
      </c>
      <c r="G14">
        <v>74</v>
      </c>
      <c r="H14">
        <v>74</v>
      </c>
      <c r="I14">
        <v>74</v>
      </c>
      <c r="J14">
        <v>74</v>
      </c>
      <c r="K14">
        <v>0</v>
      </c>
      <c r="L14" s="2">
        <v>0</v>
      </c>
      <c r="M14" s="2">
        <v>0</v>
      </c>
      <c r="N14" s="2">
        <v>0</v>
      </c>
      <c r="O14" s="2">
        <v>60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60</v>
      </c>
      <c r="V14" t="s">
        <v>55</v>
      </c>
    </row>
    <row r="15" spans="1:22" x14ac:dyDescent="0.25">
      <c r="A15" t="s">
        <v>7944</v>
      </c>
      <c r="B15" t="s">
        <v>9080</v>
      </c>
      <c r="C15" t="s">
        <v>1</v>
      </c>
      <c r="D15" t="s">
        <v>7706</v>
      </c>
      <c r="E15" t="s">
        <v>9054</v>
      </c>
      <c r="F15" t="s">
        <v>9055</v>
      </c>
      <c r="G15">
        <v>73</v>
      </c>
      <c r="H15">
        <v>73</v>
      </c>
      <c r="I15">
        <v>73</v>
      </c>
      <c r="J15">
        <v>73</v>
      </c>
      <c r="K15">
        <v>0</v>
      </c>
      <c r="L15" s="2">
        <v>0</v>
      </c>
      <c r="M15" s="2">
        <v>0</v>
      </c>
      <c r="N15" s="2">
        <v>0</v>
      </c>
      <c r="O15" s="2">
        <v>210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210</v>
      </c>
      <c r="V15" t="s">
        <v>55</v>
      </c>
    </row>
    <row r="16" spans="1:22" x14ac:dyDescent="0.25">
      <c r="A16" t="s">
        <v>7944</v>
      </c>
      <c r="B16" t="s">
        <v>9079</v>
      </c>
      <c r="C16" t="s">
        <v>1</v>
      </c>
      <c r="D16" t="s">
        <v>7706</v>
      </c>
      <c r="E16" t="s">
        <v>9054</v>
      </c>
      <c r="F16" t="s">
        <v>9055</v>
      </c>
      <c r="G16">
        <v>72</v>
      </c>
      <c r="H16">
        <v>72</v>
      </c>
      <c r="I16">
        <v>72</v>
      </c>
      <c r="J16">
        <v>72</v>
      </c>
      <c r="K16">
        <v>0</v>
      </c>
      <c r="L16" s="2">
        <v>0</v>
      </c>
      <c r="M16" s="2">
        <v>0</v>
      </c>
      <c r="N16" s="2">
        <v>0</v>
      </c>
      <c r="O16" s="2">
        <v>125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125</v>
      </c>
      <c r="V16" t="s">
        <v>55</v>
      </c>
    </row>
    <row r="17" spans="1:22" x14ac:dyDescent="0.25">
      <c r="A17" t="s">
        <v>7944</v>
      </c>
      <c r="B17" t="s">
        <v>9079</v>
      </c>
      <c r="C17" t="s">
        <v>1</v>
      </c>
      <c r="D17" t="s">
        <v>7706</v>
      </c>
      <c r="E17" t="s">
        <v>9054</v>
      </c>
      <c r="F17" t="s">
        <v>9055</v>
      </c>
      <c r="G17">
        <v>71</v>
      </c>
      <c r="H17">
        <v>71</v>
      </c>
      <c r="I17">
        <v>71</v>
      </c>
      <c r="J17">
        <v>71</v>
      </c>
      <c r="K17">
        <v>0</v>
      </c>
      <c r="L17" s="2">
        <v>0</v>
      </c>
      <c r="M17" s="2">
        <v>0</v>
      </c>
      <c r="N17" s="2">
        <v>0</v>
      </c>
      <c r="O17" s="2">
        <v>210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210</v>
      </c>
      <c r="V17" t="s">
        <v>55</v>
      </c>
    </row>
    <row r="18" spans="1:22" x14ac:dyDescent="0.25">
      <c r="A18" t="s">
        <v>7944</v>
      </c>
      <c r="B18" t="s">
        <v>9078</v>
      </c>
      <c r="C18" t="s">
        <v>1</v>
      </c>
      <c r="D18" t="s">
        <v>7706</v>
      </c>
      <c r="E18" t="s">
        <v>9054</v>
      </c>
      <c r="F18" t="s">
        <v>9055</v>
      </c>
      <c r="G18">
        <v>70</v>
      </c>
      <c r="H18">
        <v>70</v>
      </c>
      <c r="I18">
        <v>70</v>
      </c>
      <c r="J18">
        <v>70</v>
      </c>
      <c r="K18">
        <v>0</v>
      </c>
      <c r="L18" s="2">
        <v>0</v>
      </c>
      <c r="M18" s="2">
        <v>0</v>
      </c>
      <c r="N18" s="2">
        <v>0</v>
      </c>
      <c r="O18" s="2">
        <v>210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210</v>
      </c>
      <c r="V18" t="s">
        <v>55</v>
      </c>
    </row>
    <row r="19" spans="1:22" x14ac:dyDescent="0.25">
      <c r="A19" t="s">
        <v>7944</v>
      </c>
      <c r="B19" t="s">
        <v>9078</v>
      </c>
      <c r="C19" t="s">
        <v>1</v>
      </c>
      <c r="D19" t="s">
        <v>7706</v>
      </c>
      <c r="E19" t="s">
        <v>9054</v>
      </c>
      <c r="F19" t="s">
        <v>9055</v>
      </c>
      <c r="G19">
        <v>69</v>
      </c>
      <c r="H19">
        <v>69</v>
      </c>
      <c r="I19">
        <v>69</v>
      </c>
      <c r="J19">
        <v>69</v>
      </c>
      <c r="K19">
        <v>0</v>
      </c>
      <c r="L19" s="2">
        <v>0</v>
      </c>
      <c r="M19" s="2">
        <v>0</v>
      </c>
      <c r="N19" s="2">
        <v>0</v>
      </c>
      <c r="O19" s="2">
        <v>210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210</v>
      </c>
      <c r="V19" t="s">
        <v>55</v>
      </c>
    </row>
    <row r="20" spans="1:22" x14ac:dyDescent="0.25">
      <c r="A20" t="s">
        <v>7944</v>
      </c>
      <c r="B20" t="s">
        <v>9077</v>
      </c>
      <c r="C20" t="s">
        <v>1</v>
      </c>
      <c r="D20" t="s">
        <v>7706</v>
      </c>
      <c r="E20" t="s">
        <v>9054</v>
      </c>
      <c r="F20" t="s">
        <v>9055</v>
      </c>
      <c r="G20">
        <v>68</v>
      </c>
      <c r="H20">
        <v>68</v>
      </c>
      <c r="I20">
        <v>68</v>
      </c>
      <c r="J20">
        <v>68</v>
      </c>
      <c r="K20">
        <v>0</v>
      </c>
      <c r="L20" s="2">
        <v>0</v>
      </c>
      <c r="M20" s="2">
        <v>0</v>
      </c>
      <c r="N20" s="2">
        <v>0</v>
      </c>
      <c r="O20" s="2">
        <v>210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210</v>
      </c>
      <c r="V20" t="s">
        <v>55</v>
      </c>
    </row>
    <row r="21" spans="1:22" x14ac:dyDescent="0.25">
      <c r="A21" t="s">
        <v>7944</v>
      </c>
      <c r="B21" s="21" t="s">
        <v>9076</v>
      </c>
      <c r="C21" t="s">
        <v>1</v>
      </c>
      <c r="D21" t="s">
        <v>7706</v>
      </c>
      <c r="E21" t="s">
        <v>9054</v>
      </c>
      <c r="F21" t="s">
        <v>9055</v>
      </c>
      <c r="G21">
        <v>67</v>
      </c>
      <c r="H21">
        <v>67</v>
      </c>
      <c r="I21">
        <v>67</v>
      </c>
      <c r="J21">
        <v>67</v>
      </c>
      <c r="K21">
        <v>0</v>
      </c>
      <c r="L21" s="2">
        <v>0</v>
      </c>
      <c r="M21" s="2">
        <v>0</v>
      </c>
      <c r="N21" s="2">
        <v>0</v>
      </c>
      <c r="O21" s="2">
        <v>80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80</v>
      </c>
      <c r="V21" t="s">
        <v>55</v>
      </c>
    </row>
    <row r="22" spans="1:22" x14ac:dyDescent="0.25">
      <c r="B22" s="125"/>
    </row>
    <row r="23" spans="1:22" ht="15.75" thickBot="1" x14ac:dyDescent="0.3"/>
    <row r="24" spans="1:22" ht="15.75" thickBot="1" x14ac:dyDescent="0.3">
      <c r="A24" s="143" t="s">
        <v>76</v>
      </c>
      <c r="B24" s="144"/>
      <c r="C24" s="144"/>
      <c r="D24" s="144"/>
      <c r="E24" s="144"/>
      <c r="F24" s="144"/>
      <c r="G24" s="144"/>
      <c r="H24" s="144"/>
      <c r="I24" s="144"/>
      <c r="J24" s="144"/>
      <c r="K24" s="145"/>
      <c r="L24" s="4">
        <f>+SUBTOTAL(9,Tabla3[V EXENTA])</f>
        <v>0</v>
      </c>
      <c r="M24" s="4">
        <f>+SUBTOTAL(9,Tabla3[VENTAS NO])</f>
        <v>0</v>
      </c>
      <c r="N24" s="4">
        <f>+SUBTOTAL(9,Tabla3[V NO SUJETAS])</f>
        <v>0</v>
      </c>
      <c r="O24" s="4">
        <f>+SUBTOTAL(9,Tabla3[V GRAVADAS])</f>
        <v>2435</v>
      </c>
      <c r="P24" s="4">
        <f>+SUBTOTAL(9,Tabla3[EX IN CA])</f>
        <v>0</v>
      </c>
      <c r="Q24" s="4">
        <f>+SUBTOTAL(9,Tabla3[EX OUT CA])</f>
        <v>0</v>
      </c>
      <c r="R24" s="4">
        <f>+SUBTOTAL(9,Tabla3[EX SERVICE])</f>
        <v>0</v>
      </c>
      <c r="S24" s="4">
        <f>+SUBTOTAL(9,Tabla3[V ZONA FRAN])</f>
        <v>0</v>
      </c>
      <c r="T24" s="4">
        <f>+SUBTOTAL(9,Tabla3[V CTA A 3ERO])</f>
        <v>0</v>
      </c>
      <c r="U24" s="4">
        <f>+SUBTOTAL(9,Tabla3[TOTAL VENTA])</f>
        <v>2435</v>
      </c>
    </row>
    <row r="25" spans="1:22" x14ac:dyDescent="0.25">
      <c r="O25" s="2">
        <f>O24/1.13</f>
        <v>2154.8672566371683</v>
      </c>
    </row>
    <row r="26" spans="1:22" x14ac:dyDescent="0.25">
      <c r="O26" s="2">
        <f>O25*0.13</f>
        <v>280.13274336283189</v>
      </c>
    </row>
  </sheetData>
  <mergeCells count="1">
    <mergeCell ref="A24:K24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7" t="s">
        <v>8493</v>
      </c>
      <c r="B1" s="58" t="s">
        <v>8494</v>
      </c>
      <c r="C1" s="58" t="s">
        <v>8495</v>
      </c>
      <c r="D1" s="59" t="s">
        <v>8496</v>
      </c>
      <c r="E1" s="61" t="s">
        <v>8497</v>
      </c>
      <c r="F1" s="62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3" t="s">
        <v>8499</v>
      </c>
      <c r="B1" s="58" t="s">
        <v>8500</v>
      </c>
      <c r="C1" s="58" t="s">
        <v>8501</v>
      </c>
      <c r="D1" s="58" t="s">
        <v>8502</v>
      </c>
      <c r="E1" s="58" t="s">
        <v>8503</v>
      </c>
      <c r="F1" s="64" t="s">
        <v>8504</v>
      </c>
      <c r="G1" s="58" t="s">
        <v>8494</v>
      </c>
      <c r="H1" s="59" t="s">
        <v>8496</v>
      </c>
      <c r="I1" s="59" t="s">
        <v>14</v>
      </c>
      <c r="J1" s="60" t="s">
        <v>7737</v>
      </c>
      <c r="K1" s="60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6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3" t="s">
        <v>8482</v>
      </c>
      <c r="B1" s="53" t="s">
        <v>17</v>
      </c>
      <c r="C1" s="54" t="s">
        <v>8485</v>
      </c>
      <c r="D1" s="54" t="s">
        <v>8492</v>
      </c>
      <c r="E1" s="54" t="s">
        <v>2</v>
      </c>
      <c r="F1" s="54" t="s">
        <v>3</v>
      </c>
      <c r="G1" s="54" t="s">
        <v>4</v>
      </c>
      <c r="H1" s="54" t="s">
        <v>69</v>
      </c>
      <c r="I1" s="54" t="s">
        <v>68</v>
      </c>
      <c r="J1" s="54" t="s">
        <v>67</v>
      </c>
      <c r="K1" s="54" t="s">
        <v>66</v>
      </c>
      <c r="L1" s="54" t="s">
        <v>77</v>
      </c>
      <c r="M1" s="54" t="s">
        <v>78</v>
      </c>
      <c r="N1" s="56" t="s">
        <v>65</v>
      </c>
      <c r="O1" s="56" t="s">
        <v>64</v>
      </c>
      <c r="P1" s="56" t="s">
        <v>63</v>
      </c>
      <c r="Q1" s="56" t="s">
        <v>62</v>
      </c>
      <c r="R1" s="56" t="s">
        <v>61</v>
      </c>
      <c r="S1" s="56" t="s">
        <v>60</v>
      </c>
      <c r="T1" s="56" t="s">
        <v>59</v>
      </c>
      <c r="U1" s="56" t="s">
        <v>58</v>
      </c>
      <c r="V1" s="56" t="s">
        <v>57</v>
      </c>
      <c r="W1" s="56" t="s">
        <v>56</v>
      </c>
      <c r="X1" s="56" t="s">
        <v>19</v>
      </c>
      <c r="Y1" s="55" t="s">
        <v>18</v>
      </c>
      <c r="Z1" s="55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>MONTH(E2)</f>
        <v>12</v>
      </c>
      <c r="E2" t="s">
        <v>8928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>SUBSTITUTE(B3,"ICIEMBRE","iciembre")</f>
        <v>Diciembre</v>
      </c>
      <c r="D3">
        <f>MONTH(E3)</f>
        <v>12</v>
      </c>
      <c r="E3" t="s">
        <v>8928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>R3/1.13</f>
        <v>19.513274336283189</v>
      </c>
      <c r="V3" s="2">
        <f>U3*0.13</f>
        <v>2.5367256637168145</v>
      </c>
      <c r="W3" s="2">
        <v>0</v>
      </c>
      <c r="X3" s="2">
        <f>+U3+V3</f>
        <v>22.050000000000004</v>
      </c>
      <c r="Y3" s="21" t="s">
        <v>8481</v>
      </c>
      <c r="Z3" t="str">
        <f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F20" sqref="F20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8" t="s">
        <v>567</v>
      </c>
    </row>
    <row r="6" spans="2:6" x14ac:dyDescent="0.25">
      <c r="B6" s="23" t="s">
        <v>2</v>
      </c>
      <c r="D6" s="49"/>
      <c r="F6" s="13"/>
    </row>
    <row r="7" spans="2:6" x14ac:dyDescent="0.25">
      <c r="B7" s="23" t="s">
        <v>4</v>
      </c>
      <c r="D7" s="50" t="s">
        <v>8264</v>
      </c>
    </row>
    <row r="8" spans="2:6" x14ac:dyDescent="0.25">
      <c r="B8" s="23" t="s">
        <v>68</v>
      </c>
      <c r="D8" s="50" t="s">
        <v>9015</v>
      </c>
    </row>
    <row r="9" spans="2:6" x14ac:dyDescent="0.25">
      <c r="B9" s="23" t="s">
        <v>5</v>
      </c>
      <c r="D9" s="50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0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8" t="s">
        <v>7714</v>
      </c>
      <c r="E1" s="17" t="s">
        <v>7715</v>
      </c>
      <c r="F1" s="17" t="s">
        <v>7716</v>
      </c>
      <c r="G1" s="17" t="s">
        <v>7717</v>
      </c>
      <c r="H1" s="79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5"/>
      <c r="I2" s="2"/>
      <c r="J2" s="81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0"/>
      <c r="I4" s="80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0"/>
      <c r="I5" s="80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0"/>
      <c r="I6" s="80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0"/>
      <c r="I7" s="80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0"/>
      <c r="I8" s="80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0"/>
      <c r="I9" s="80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0"/>
      <c r="I10" s="80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0"/>
      <c r="I11" s="80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0"/>
      <c r="I12" s="80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0"/>
      <c r="I13" s="80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0"/>
      <c r="I14" s="80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0"/>
      <c r="I15" s="80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0"/>
      <c r="I16" s="80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0"/>
      <c r="I17" s="80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0"/>
      <c r="I18" s="80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0"/>
      <c r="I19" s="80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0"/>
      <c r="I20" s="80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0"/>
      <c r="I21" s="80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0"/>
      <c r="I22" s="80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0"/>
      <c r="I23" s="80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0"/>
      <c r="I24" s="80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0"/>
      <c r="I25" s="80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0"/>
      <c r="I26" s="80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0"/>
      <c r="I27" s="80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0"/>
      <c r="I28" s="80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0"/>
      <c r="I29" s="80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0"/>
      <c r="I30" s="80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0"/>
      <c r="I31" s="80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0"/>
      <c r="I32" s="80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0"/>
      <c r="I33" s="80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0"/>
      <c r="I34" s="80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0"/>
      <c r="I35" s="80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0"/>
      <c r="I36" s="80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0"/>
      <c r="I37" s="80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0"/>
      <c r="I38" s="80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0"/>
      <c r="I39" s="80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0"/>
      <c r="I40" s="80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0"/>
      <c r="I41" s="80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0"/>
      <c r="I42" s="80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0"/>
      <c r="I43" s="80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0"/>
      <c r="I44" s="80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0"/>
      <c r="I45" s="80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0"/>
      <c r="I46" s="80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0"/>
      <c r="I47" s="80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0"/>
      <c r="I48" s="80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0"/>
      <c r="I49" s="80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0"/>
      <c r="I50" s="80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0"/>
      <c r="I51" s="80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0"/>
      <c r="I52" s="80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0"/>
      <c r="I53" s="80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0"/>
      <c r="I54" s="80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0"/>
      <c r="I55" s="80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0"/>
      <c r="I56" s="80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0"/>
      <c r="I57" s="80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0"/>
      <c r="I58" s="80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0"/>
      <c r="I59" s="80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0"/>
      <c r="I60" s="80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0"/>
      <c r="I61" s="80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0"/>
      <c r="I62" s="80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0"/>
      <c r="I63" s="80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0"/>
      <c r="I64" s="80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0"/>
      <c r="I65" s="80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0"/>
      <c r="I66" s="80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0"/>
      <c r="I67" s="80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0"/>
      <c r="I68" s="80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0"/>
      <c r="I69" s="80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0"/>
      <c r="I70" s="80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0"/>
      <c r="I71" s="80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0"/>
      <c r="I72" s="80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0"/>
      <c r="I73" s="80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0"/>
      <c r="I74" s="80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0"/>
      <c r="I75" s="80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0"/>
      <c r="I76" s="80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0"/>
      <c r="I77" s="80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0"/>
      <c r="I78" s="80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0"/>
      <c r="I79" s="80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0"/>
      <c r="I80" s="80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0"/>
      <c r="I81" s="80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0"/>
      <c r="I82" s="80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0"/>
      <c r="I83" s="80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0"/>
      <c r="I84" s="80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0"/>
      <c r="I85" s="80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0"/>
      <c r="I86" s="80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0"/>
      <c r="I87" s="80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0"/>
      <c r="I88" s="80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0"/>
      <c r="I89" s="80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0"/>
      <c r="I90" s="80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0"/>
      <c r="I91" s="80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0"/>
      <c r="I92" s="80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0"/>
      <c r="I93" s="80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0"/>
      <c r="I94" s="80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0"/>
      <c r="I95" s="80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0"/>
      <c r="I96" s="80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0"/>
      <c r="I97" s="80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0"/>
      <c r="I98" s="80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0"/>
      <c r="I99" s="80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0"/>
      <c r="I100" s="80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0"/>
      <c r="I101" s="80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0"/>
      <c r="I102" s="80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0"/>
      <c r="I103" s="80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0"/>
      <c r="I104" s="80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0"/>
      <c r="I105" s="80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0"/>
      <c r="I106" s="80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0"/>
      <c r="I107" s="80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0"/>
      <c r="I108" s="80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0"/>
      <c r="I109" s="80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0"/>
      <c r="I110" s="80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0"/>
      <c r="I111" s="80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0"/>
      <c r="I112" s="80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0"/>
      <c r="I113" s="80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0"/>
      <c r="I114" s="80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0"/>
      <c r="I115" s="80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0"/>
      <c r="I116" s="80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0"/>
      <c r="I117" s="80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0"/>
      <c r="I118" s="80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0"/>
      <c r="I119" s="80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0"/>
      <c r="I120" s="80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0"/>
      <c r="I121" s="80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0"/>
      <c r="I122" s="80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0"/>
      <c r="I123" s="80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0"/>
      <c r="I124" s="80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0"/>
      <c r="I125" s="80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0"/>
      <c r="I126" s="80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0"/>
      <c r="I127" s="80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0"/>
      <c r="I128" s="80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0"/>
      <c r="I129" s="80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0"/>
      <c r="I130" s="80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0"/>
      <c r="I131" s="80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0"/>
      <c r="I132" s="80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0"/>
      <c r="I133" s="80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0"/>
      <c r="I134" s="80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0"/>
      <c r="I135" s="80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0"/>
      <c r="I136" s="80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0"/>
      <c r="I137" s="80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0"/>
      <c r="I138" s="80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0"/>
      <c r="I139" s="80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0"/>
      <c r="I140" s="80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0"/>
      <c r="I141" s="80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0"/>
      <c r="I142" s="80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0"/>
      <c r="I143" s="80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0"/>
      <c r="I144" s="80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0"/>
      <c r="I145" s="80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0"/>
      <c r="I146" s="80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0"/>
      <c r="I147" s="80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0"/>
      <c r="I148" s="80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0"/>
      <c r="I149" s="80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0"/>
      <c r="I150" s="80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0"/>
      <c r="I151" s="80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0"/>
      <c r="I152" s="80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0"/>
      <c r="I153" s="80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0"/>
      <c r="I154" s="80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0"/>
      <c r="I155" s="80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0"/>
      <c r="I156" s="80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0"/>
      <c r="I157" s="80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0"/>
      <c r="I158" s="80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0"/>
      <c r="I159" s="80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0"/>
      <c r="I160" s="80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0"/>
      <c r="I161" s="80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0"/>
      <c r="I162" s="80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0"/>
      <c r="I163" s="80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0"/>
      <c r="I164" s="80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0"/>
      <c r="I165" s="80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0"/>
      <c r="I166" s="80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0"/>
      <c r="I167" s="80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0"/>
      <c r="I168" s="80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0"/>
      <c r="I169" s="80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0"/>
      <c r="I170" s="80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0"/>
      <c r="I171" s="80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0"/>
      <c r="I172" s="80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0"/>
      <c r="I173" s="80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0"/>
      <c r="I174" s="80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0"/>
      <c r="I175" s="80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0"/>
      <c r="I176" s="80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0"/>
      <c r="I177" s="80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0"/>
      <c r="I178" s="80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0"/>
      <c r="I179" s="80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0"/>
      <c r="I180" s="80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0"/>
      <c r="I181" s="80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0"/>
      <c r="I182" s="80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0"/>
      <c r="I183" s="80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0"/>
      <c r="I184" s="80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0"/>
      <c r="I185" s="80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0"/>
      <c r="I186" s="80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0"/>
      <c r="I187" s="80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0"/>
      <c r="I188" s="80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0"/>
      <c r="I189" s="80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0"/>
      <c r="I190" s="80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0"/>
      <c r="I191" s="80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0"/>
      <c r="I192" s="80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0"/>
      <c r="I193" s="80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0"/>
      <c r="I194" s="80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0"/>
      <c r="I195" s="80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0"/>
      <c r="I196" s="80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0"/>
      <c r="I197" s="80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0"/>
      <c r="I198" s="80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0"/>
      <c r="I199" s="80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0"/>
      <c r="I200" s="80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0"/>
      <c r="I201" s="80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0"/>
      <c r="I202" s="80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0"/>
      <c r="I203" s="80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0"/>
      <c r="I204" s="80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0"/>
      <c r="I205" s="80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0"/>
      <c r="I206" s="80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0"/>
      <c r="I207" s="80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0"/>
      <c r="I208" s="80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0"/>
      <c r="I209" s="80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0"/>
      <c r="I210" s="80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0"/>
      <c r="I211" s="80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0"/>
      <c r="I212" s="80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0"/>
      <c r="I213" s="80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0"/>
      <c r="I214" s="80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0"/>
      <c r="I215" s="80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0"/>
      <c r="I216" s="80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0"/>
      <c r="I217" s="80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0"/>
      <c r="I218" s="80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0"/>
      <c r="I219" s="80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0"/>
      <c r="I220" s="80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0"/>
      <c r="I221" s="80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0"/>
      <c r="I222" s="80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0"/>
      <c r="I223" s="80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0"/>
      <c r="I224" s="80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0"/>
      <c r="I225" s="80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0"/>
      <c r="I226" s="80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0"/>
      <c r="I227" s="80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0"/>
      <c r="I228" s="80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0"/>
      <c r="I229" s="80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0"/>
      <c r="I230" s="80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0"/>
      <c r="I231" s="80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0"/>
      <c r="I232" s="80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0"/>
      <c r="I233" s="80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0"/>
      <c r="I234" s="80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0"/>
      <c r="I235" s="80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0"/>
      <c r="I236" s="80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0"/>
      <c r="I237" s="80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0"/>
      <c r="I238" s="80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0"/>
      <c r="I239" s="80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0"/>
      <c r="I240" s="80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0"/>
      <c r="I241" s="80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0"/>
      <c r="I242" s="80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0"/>
      <c r="I243" s="80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0"/>
      <c r="I244" s="80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0"/>
      <c r="I245" s="80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0"/>
      <c r="I246" s="80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0"/>
      <c r="I247" s="80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0"/>
      <c r="I248" s="80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0"/>
      <c r="I249" s="80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0"/>
      <c r="I250" s="80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0"/>
      <c r="I251" s="80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0"/>
      <c r="I252" s="80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0"/>
      <c r="I253" s="80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0"/>
      <c r="I254" s="80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0"/>
      <c r="I255" s="80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0"/>
      <c r="I256" s="80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0"/>
      <c r="I257" s="80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0"/>
      <c r="I258" s="80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0"/>
      <c r="I259" s="80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0"/>
      <c r="I260" s="80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0"/>
      <c r="I261" s="80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0"/>
      <c r="I262" s="80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0"/>
      <c r="I263" s="80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0"/>
      <c r="I264" s="80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0"/>
      <c r="I265" s="80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0"/>
      <c r="I266" s="80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0"/>
      <c r="I267" s="80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0"/>
      <c r="I268" s="80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0"/>
      <c r="I269" s="80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0"/>
      <c r="I270" s="80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0"/>
      <c r="I271" s="80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0"/>
      <c r="I272" s="80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0"/>
      <c r="I273" s="80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5"/>
      <c r="O4" s="2"/>
      <c r="P4" s="75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479"/>
  <sheetViews>
    <sheetView workbookViewId="0"/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8626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1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2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3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8809</v>
      </c>
      <c r="B4332" t="s">
        <v>8810</v>
      </c>
    </row>
    <row r="4333" spans="1:2" x14ac:dyDescent="0.25">
      <c r="A4333" s="14" t="s">
        <v>8811</v>
      </c>
      <c r="B4333" t="s">
        <v>8812</v>
      </c>
    </row>
    <row r="4334" spans="1:2" x14ac:dyDescent="0.25">
      <c r="A4334" s="14" t="s">
        <v>8813</v>
      </c>
      <c r="B4334" t="s">
        <v>8814</v>
      </c>
    </row>
    <row r="4335" spans="1:2" x14ac:dyDescent="0.25">
      <c r="A4335" s="14" t="s">
        <v>8815</v>
      </c>
      <c r="B4335" t="s">
        <v>8816</v>
      </c>
    </row>
    <row r="4336" spans="1:2" x14ac:dyDescent="0.25">
      <c r="A4336" s="14" t="s">
        <v>8817</v>
      </c>
      <c r="B4336" t="s">
        <v>8818</v>
      </c>
    </row>
    <row r="4337" spans="1:2" x14ac:dyDescent="0.25">
      <c r="A4337" s="14" t="s">
        <v>8819</v>
      </c>
      <c r="B4337" t="s">
        <v>8820</v>
      </c>
    </row>
    <row r="4338" spans="1:2" x14ac:dyDescent="0.25">
      <c r="A4338" s="14" t="s">
        <v>8821</v>
      </c>
      <c r="B4338" t="s">
        <v>8822</v>
      </c>
    </row>
    <row r="4339" spans="1:2" x14ac:dyDescent="0.25">
      <c r="A4339" s="14" t="s">
        <v>8823</v>
      </c>
      <c r="B4339" t="s">
        <v>8824</v>
      </c>
    </row>
    <row r="4340" spans="1:2" x14ac:dyDescent="0.25">
      <c r="A4340" s="14" t="s">
        <v>8825</v>
      </c>
      <c r="B4340" t="s">
        <v>8826</v>
      </c>
    </row>
    <row r="4341" spans="1:2" x14ac:dyDescent="0.25">
      <c r="A4341" s="1" t="s">
        <v>8827</v>
      </c>
      <c r="B4341" t="s">
        <v>8828</v>
      </c>
    </row>
    <row r="4342" spans="1:2" x14ac:dyDescent="0.25">
      <c r="A4342" s="1" t="s">
        <v>8829</v>
      </c>
      <c r="B4342" t="s">
        <v>8830</v>
      </c>
    </row>
    <row r="4343" spans="1:2" x14ac:dyDescent="0.25">
      <c r="A4343" s="1" t="s">
        <v>8831</v>
      </c>
      <c r="B4343" t="s">
        <v>8832</v>
      </c>
    </row>
    <row r="4344" spans="1:2" x14ac:dyDescent="0.25">
      <c r="A4344" s="22" t="s">
        <v>8857</v>
      </c>
      <c r="B4344" t="s">
        <v>8858</v>
      </c>
    </row>
    <row r="4345" spans="1:2" x14ac:dyDescent="0.25">
      <c r="A4345" s="1" t="s">
        <v>8859</v>
      </c>
      <c r="B4345" t="s">
        <v>8860</v>
      </c>
    </row>
    <row r="4346" spans="1:2" x14ac:dyDescent="0.25">
      <c r="A4346" s="1" t="s">
        <v>8861</v>
      </c>
      <c r="B4346" t="s">
        <v>8862</v>
      </c>
    </row>
    <row r="4347" spans="1:2" x14ac:dyDescent="0.25">
      <c r="A4347" s="1" t="s">
        <v>8863</v>
      </c>
      <c r="B4347" t="s">
        <v>8864</v>
      </c>
    </row>
    <row r="4348" spans="1:2" x14ac:dyDescent="0.25">
      <c r="A4348" s="1" t="s">
        <v>8865</v>
      </c>
      <c r="B4348" t="s">
        <v>8866</v>
      </c>
    </row>
    <row r="4349" spans="1:2" x14ac:dyDescent="0.25">
      <c r="A4349" s="1" t="s">
        <v>8869</v>
      </c>
      <c r="B4349" t="s">
        <v>8870</v>
      </c>
    </row>
    <row r="4350" spans="1:2" x14ac:dyDescent="0.25">
      <c r="A4350" s="1" t="s">
        <v>8871</v>
      </c>
      <c r="B4350" t="s">
        <v>8872</v>
      </c>
    </row>
    <row r="4351" spans="1:2" x14ac:dyDescent="0.25">
      <c r="A4351" s="1" t="s">
        <v>8874</v>
      </c>
      <c r="B4351" t="s">
        <v>8875</v>
      </c>
    </row>
    <row r="4352" spans="1:2" x14ac:dyDescent="0.25">
      <c r="A4352" s="1" t="s">
        <v>8877</v>
      </c>
      <c r="B4352" t="s">
        <v>8878</v>
      </c>
    </row>
    <row r="4353" spans="1:2" x14ac:dyDescent="0.25">
      <c r="A4353" s="1" t="s">
        <v>8879</v>
      </c>
      <c r="B4353" t="s">
        <v>8880</v>
      </c>
    </row>
    <row r="4354" spans="1:2" x14ac:dyDescent="0.25">
      <c r="A4354" s="1" t="s">
        <v>8881</v>
      </c>
      <c r="B4354" t="s">
        <v>8882</v>
      </c>
    </row>
    <row r="4355" spans="1:2" x14ac:dyDescent="0.25">
      <c r="A4355" s="1" t="s">
        <v>8890</v>
      </c>
      <c r="B4355" t="s">
        <v>8891</v>
      </c>
    </row>
    <row r="4356" spans="1:2" x14ac:dyDescent="0.25">
      <c r="A4356" s="1" t="s">
        <v>8892</v>
      </c>
      <c r="B4356" t="s">
        <v>8893</v>
      </c>
    </row>
    <row r="4357" spans="1:2" x14ac:dyDescent="0.25">
      <c r="A4357" s="1" t="s">
        <v>8894</v>
      </c>
      <c r="B4357" t="s">
        <v>8895</v>
      </c>
    </row>
    <row r="4358" spans="1:2" x14ac:dyDescent="0.25">
      <c r="A4358" s="1" t="s">
        <v>8896</v>
      </c>
      <c r="B4358" t="s">
        <v>8897</v>
      </c>
    </row>
    <row r="4359" spans="1:2" x14ac:dyDescent="0.25">
      <c r="A4359" s="1" t="s">
        <v>8898</v>
      </c>
      <c r="B4359" t="s">
        <v>8899</v>
      </c>
    </row>
    <row r="4360" spans="1:2" x14ac:dyDescent="0.25">
      <c r="A4360" s="1" t="s">
        <v>8900</v>
      </c>
      <c r="B4360" t="s">
        <v>8901</v>
      </c>
    </row>
    <row r="4361" spans="1:2" x14ac:dyDescent="0.25">
      <c r="A4361" s="1" t="s">
        <v>8902</v>
      </c>
      <c r="B4361" t="s">
        <v>8903</v>
      </c>
    </row>
    <row r="4362" spans="1:2" x14ac:dyDescent="0.25">
      <c r="A4362" s="1" t="s">
        <v>8904</v>
      </c>
      <c r="B4362" t="s">
        <v>8905</v>
      </c>
    </row>
    <row r="4363" spans="1:2" x14ac:dyDescent="0.25">
      <c r="A4363" s="1" t="s">
        <v>8906</v>
      </c>
      <c r="B4363" t="s">
        <v>8907</v>
      </c>
    </row>
    <row r="4364" spans="1:2" x14ac:dyDescent="0.25">
      <c r="A4364" s="1" t="s">
        <v>8908</v>
      </c>
      <c r="B4364" t="s">
        <v>8909</v>
      </c>
    </row>
    <row r="4365" spans="1:2" x14ac:dyDescent="0.25">
      <c r="A4365" s="1" t="s">
        <v>8910</v>
      </c>
      <c r="B4365" t="s">
        <v>8911</v>
      </c>
    </row>
    <row r="4366" spans="1:2" x14ac:dyDescent="0.25">
      <c r="A4366" s="1" t="s">
        <v>8912</v>
      </c>
      <c r="B4366" t="s">
        <v>8913</v>
      </c>
    </row>
    <row r="4367" spans="1:2" x14ac:dyDescent="0.25">
      <c r="A4367" s="122" t="s">
        <v>8914</v>
      </c>
      <c r="B4367" t="s">
        <v>8915</v>
      </c>
    </row>
    <row r="4368" spans="1:2" x14ac:dyDescent="0.25">
      <c r="A4368" s="1" t="s">
        <v>8930</v>
      </c>
      <c r="B4368" t="s">
        <v>8931</v>
      </c>
    </row>
    <row r="4369" spans="1:2" x14ac:dyDescent="0.25">
      <c r="A4369" s="1" t="s">
        <v>8932</v>
      </c>
      <c r="B4369" t="s">
        <v>8933</v>
      </c>
    </row>
    <row r="4370" spans="1:2" x14ac:dyDescent="0.25">
      <c r="A4370" s="1" t="s">
        <v>8934</v>
      </c>
      <c r="B4370" t="s">
        <v>1301</v>
      </c>
    </row>
    <row r="4371" spans="1:2" x14ac:dyDescent="0.25">
      <c r="A4371" s="1" t="s">
        <v>8935</v>
      </c>
      <c r="B4371" t="s">
        <v>8936</v>
      </c>
    </row>
    <row r="4372" spans="1:2" x14ac:dyDescent="0.25">
      <c r="A4372" s="1" t="s">
        <v>8937</v>
      </c>
      <c r="B4372" t="s">
        <v>8938</v>
      </c>
    </row>
    <row r="4373" spans="1:2" x14ac:dyDescent="0.25">
      <c r="A4373" s="1" t="s">
        <v>8940</v>
      </c>
      <c r="B4373" t="s">
        <v>8941</v>
      </c>
    </row>
    <row r="4374" spans="1:2" x14ac:dyDescent="0.25">
      <c r="A4374" s="1" t="s">
        <v>8942</v>
      </c>
      <c r="B4374" t="s">
        <v>7936</v>
      </c>
    </row>
    <row r="4375" spans="1:2" x14ac:dyDescent="0.25">
      <c r="A4375" s="1" t="s">
        <v>8945</v>
      </c>
      <c r="B4375" t="s">
        <v>7936</v>
      </c>
    </row>
    <row r="4376" spans="1:2" x14ac:dyDescent="0.25">
      <c r="A4376" s="1" t="s">
        <v>8946</v>
      </c>
      <c r="B4376" t="s">
        <v>8947</v>
      </c>
    </row>
    <row r="4377" spans="1:2" x14ac:dyDescent="0.25">
      <c r="A4377" s="1" t="s">
        <v>8950</v>
      </c>
      <c r="B4377" t="s">
        <v>8951</v>
      </c>
    </row>
    <row r="4378" spans="1:2" x14ac:dyDescent="0.25">
      <c r="A4378" s="22" t="s">
        <v>8955</v>
      </c>
      <c r="B4378" t="s">
        <v>8956</v>
      </c>
    </row>
    <row r="4379" spans="1:2" x14ac:dyDescent="0.25">
      <c r="A4379" s="1" t="s">
        <v>8957</v>
      </c>
      <c r="B4379" t="s">
        <v>8958</v>
      </c>
    </row>
    <row r="4380" spans="1:2" x14ac:dyDescent="0.25">
      <c r="A4380" s="1" t="s">
        <v>8959</v>
      </c>
      <c r="B4380" t="s">
        <v>8960</v>
      </c>
    </row>
    <row r="4381" spans="1:2" x14ac:dyDescent="0.25">
      <c r="A4381" s="1" t="s">
        <v>8961</v>
      </c>
      <c r="B4381" t="s">
        <v>8962</v>
      </c>
    </row>
    <row r="4382" spans="1:2" x14ac:dyDescent="0.25">
      <c r="A4382" s="1" t="s">
        <v>8963</v>
      </c>
      <c r="B4382" t="s">
        <v>8964</v>
      </c>
    </row>
    <row r="4383" spans="1:2" x14ac:dyDescent="0.25">
      <c r="A4383" s="1" t="s">
        <v>8161</v>
      </c>
      <c r="B4383" t="s">
        <v>8965</v>
      </c>
    </row>
    <row r="4384" spans="1:2" x14ac:dyDescent="0.25">
      <c r="A4384" s="1" t="s">
        <v>8966</v>
      </c>
      <c r="B4384" t="s">
        <v>8967</v>
      </c>
    </row>
    <row r="4385" spans="1:2" x14ac:dyDescent="0.25">
      <c r="A4385" s="1" t="s">
        <v>8968</v>
      </c>
      <c r="B4385" t="s">
        <v>8969</v>
      </c>
    </row>
    <row r="4386" spans="1:2" x14ac:dyDescent="0.25">
      <c r="A4386" s="1" t="s">
        <v>8970</v>
      </c>
      <c r="B4386" t="s">
        <v>8971</v>
      </c>
    </row>
    <row r="4387" spans="1:2" x14ac:dyDescent="0.25">
      <c r="A4387" s="1" t="s">
        <v>8972</v>
      </c>
      <c r="B4387" t="s">
        <v>8973</v>
      </c>
    </row>
    <row r="4388" spans="1:2" x14ac:dyDescent="0.25">
      <c r="A4388" s="22" t="s">
        <v>8975</v>
      </c>
      <c r="B4388" t="s">
        <v>8976</v>
      </c>
    </row>
    <row r="4389" spans="1:2" x14ac:dyDescent="0.25">
      <c r="A4389" s="22" t="s">
        <v>8977</v>
      </c>
      <c r="B4389" t="s">
        <v>8978</v>
      </c>
    </row>
    <row r="4390" spans="1:2" x14ac:dyDescent="0.25">
      <c r="A4390" s="1" t="s">
        <v>8979</v>
      </c>
      <c r="B4390" t="s">
        <v>8980</v>
      </c>
    </row>
    <row r="4391" spans="1:2" x14ac:dyDescent="0.25">
      <c r="A4391" s="1" t="s">
        <v>8974</v>
      </c>
      <c r="B4391" t="s">
        <v>8981</v>
      </c>
    </row>
    <row r="4392" spans="1:2" x14ac:dyDescent="0.25">
      <c r="A4392" s="1" t="s">
        <v>8982</v>
      </c>
      <c r="B4392" t="s">
        <v>8983</v>
      </c>
    </row>
    <row r="4393" spans="1:2" x14ac:dyDescent="0.25">
      <c r="A4393" s="1" t="s">
        <v>8984</v>
      </c>
      <c r="B4393" t="s">
        <v>8985</v>
      </c>
    </row>
    <row r="4394" spans="1:2" x14ac:dyDescent="0.25">
      <c r="A4394" s="1" t="s">
        <v>8986</v>
      </c>
      <c r="B4394" t="s">
        <v>8987</v>
      </c>
    </row>
    <row r="4395" spans="1:2" x14ac:dyDescent="0.25">
      <c r="A4395" s="1" t="s">
        <v>8988</v>
      </c>
      <c r="B4395" t="s">
        <v>8989</v>
      </c>
    </row>
    <row r="4396" spans="1:2" x14ac:dyDescent="0.25">
      <c r="A4396" s="1" t="s">
        <v>8990</v>
      </c>
      <c r="B4396" t="s">
        <v>8991</v>
      </c>
    </row>
    <row r="4397" spans="1:2" x14ac:dyDescent="0.25">
      <c r="A4397" s="1" t="s">
        <v>8992</v>
      </c>
      <c r="B4397" t="s">
        <v>197</v>
      </c>
    </row>
    <row r="4398" spans="1:2" x14ac:dyDescent="0.25">
      <c r="A4398" s="1" t="s">
        <v>8993</v>
      </c>
      <c r="B4398" t="s">
        <v>8994</v>
      </c>
    </row>
    <row r="4399" spans="1:2" x14ac:dyDescent="0.25">
      <c r="A4399" s="1" t="s">
        <v>8995</v>
      </c>
      <c r="B4399" t="s">
        <v>8996</v>
      </c>
    </row>
    <row r="4400" spans="1:2" x14ac:dyDescent="0.25">
      <c r="A4400" s="1" t="s">
        <v>8997</v>
      </c>
      <c r="B4400" t="s">
        <v>8998</v>
      </c>
    </row>
    <row r="4401" spans="1:2" x14ac:dyDescent="0.25">
      <c r="A4401" s="1" t="s">
        <v>8999</v>
      </c>
      <c r="B4401" t="s">
        <v>9000</v>
      </c>
    </row>
    <row r="4402" spans="1:2" x14ac:dyDescent="0.25">
      <c r="A4402" s="1" t="s">
        <v>9001</v>
      </c>
      <c r="B4402" t="s">
        <v>9002</v>
      </c>
    </row>
    <row r="4403" spans="1:2" x14ac:dyDescent="0.25">
      <c r="A4403" s="1" t="s">
        <v>9003</v>
      </c>
      <c r="B4403" t="s">
        <v>9004</v>
      </c>
    </row>
    <row r="4404" spans="1:2" x14ac:dyDescent="0.25">
      <c r="A4404" s="1" t="s">
        <v>9005</v>
      </c>
      <c r="B4404" t="s">
        <v>9006</v>
      </c>
    </row>
    <row r="4405" spans="1:2" x14ac:dyDescent="0.25">
      <c r="A4405" s="1" t="s">
        <v>9007</v>
      </c>
      <c r="B4405" t="s">
        <v>6526</v>
      </c>
    </row>
    <row r="4406" spans="1:2" x14ac:dyDescent="0.25">
      <c r="A4406" s="1" t="s">
        <v>9008</v>
      </c>
      <c r="B4406" t="s">
        <v>9009</v>
      </c>
    </row>
    <row r="4407" spans="1:2" x14ac:dyDescent="0.25">
      <c r="A4407" s="1" t="s">
        <v>9010</v>
      </c>
      <c r="B4407" t="s">
        <v>9011</v>
      </c>
    </row>
    <row r="4408" spans="1:2" x14ac:dyDescent="0.25">
      <c r="A4408" s="1" t="s">
        <v>9012</v>
      </c>
      <c r="B4408" t="s">
        <v>1447</v>
      </c>
    </row>
    <row r="4409" spans="1:2" x14ac:dyDescent="0.25">
      <c r="A4409" s="1" t="s">
        <v>9013</v>
      </c>
      <c r="B4409" t="s">
        <v>9014</v>
      </c>
    </row>
    <row r="4410" spans="1:2" x14ac:dyDescent="0.25">
      <c r="A4410" s="1" t="s">
        <v>9016</v>
      </c>
      <c r="B4410" t="s">
        <v>9017</v>
      </c>
    </row>
    <row r="4411" spans="1:2" x14ac:dyDescent="0.25">
      <c r="A4411" s="1" t="s">
        <v>9018</v>
      </c>
      <c r="B4411" t="s">
        <v>9019</v>
      </c>
    </row>
    <row r="4412" spans="1:2" x14ac:dyDescent="0.25">
      <c r="A4412" s="1" t="s">
        <v>9027</v>
      </c>
      <c r="B4412" t="s">
        <v>9026</v>
      </c>
    </row>
    <row r="4413" spans="1:2" x14ac:dyDescent="0.25">
      <c r="A4413" s="1" t="s">
        <v>9029</v>
      </c>
      <c r="B4413" t="s">
        <v>9028</v>
      </c>
    </row>
    <row r="4414" spans="1:2" x14ac:dyDescent="0.25">
      <c r="A4414" s="1" t="s">
        <v>9030</v>
      </c>
      <c r="B4414" t="s">
        <v>9042</v>
      </c>
    </row>
    <row r="4415" spans="1:2" x14ac:dyDescent="0.25">
      <c r="A4415" s="1" t="s">
        <v>9031</v>
      </c>
      <c r="B4415" t="s">
        <v>9043</v>
      </c>
    </row>
    <row r="4416" spans="1:2" x14ac:dyDescent="0.25">
      <c r="A4416" s="1" t="s">
        <v>9032</v>
      </c>
      <c r="B4416" t="s">
        <v>9044</v>
      </c>
    </row>
    <row r="4417" spans="1:2" x14ac:dyDescent="0.25">
      <c r="A4417" s="1" t="s">
        <v>9033</v>
      </c>
      <c r="B4417" t="s">
        <v>9045</v>
      </c>
    </row>
    <row r="4418" spans="1:2" x14ac:dyDescent="0.25">
      <c r="A4418" s="1" t="s">
        <v>9034</v>
      </c>
      <c r="B4418" t="s">
        <v>9046</v>
      </c>
    </row>
    <row r="4419" spans="1:2" x14ac:dyDescent="0.25">
      <c r="A4419" s="1" t="s">
        <v>9035</v>
      </c>
      <c r="B4419" t="s">
        <v>9047</v>
      </c>
    </row>
    <row r="4420" spans="1:2" x14ac:dyDescent="0.25">
      <c r="A4420" s="1" t="s">
        <v>9036</v>
      </c>
      <c r="B4420" t="s">
        <v>9048</v>
      </c>
    </row>
    <row r="4421" spans="1:2" x14ac:dyDescent="0.25">
      <c r="A4421" s="1" t="s">
        <v>9037</v>
      </c>
      <c r="B4421" t="s">
        <v>9049</v>
      </c>
    </row>
    <row r="4422" spans="1:2" x14ac:dyDescent="0.25">
      <c r="A4422" s="1" t="s">
        <v>9038</v>
      </c>
      <c r="B4422" t="s">
        <v>9050</v>
      </c>
    </row>
    <row r="4423" spans="1:2" x14ac:dyDescent="0.25">
      <c r="A4423" s="1" t="s">
        <v>9039</v>
      </c>
      <c r="B4423" t="s">
        <v>9051</v>
      </c>
    </row>
    <row r="4424" spans="1:2" x14ac:dyDescent="0.25">
      <c r="A4424" s="1" t="s">
        <v>9040</v>
      </c>
      <c r="B4424" t="s">
        <v>9052</v>
      </c>
    </row>
    <row r="4425" spans="1:2" x14ac:dyDescent="0.25">
      <c r="A4425" s="1" t="s">
        <v>9041</v>
      </c>
      <c r="B4425" t="s">
        <v>9053</v>
      </c>
    </row>
    <row r="4426" spans="1:2" x14ac:dyDescent="0.25">
      <c r="A4426" s="1" t="s">
        <v>9057</v>
      </c>
      <c r="B4426" t="s">
        <v>9058</v>
      </c>
    </row>
    <row r="4427" spans="1:2" x14ac:dyDescent="0.25">
      <c r="A4427" s="1" t="s">
        <v>9059</v>
      </c>
      <c r="B4427" t="s">
        <v>9060</v>
      </c>
    </row>
    <row r="4428" spans="1:2" x14ac:dyDescent="0.25">
      <c r="A4428" s="1" t="s">
        <v>9061</v>
      </c>
      <c r="B4428" t="s">
        <v>9062</v>
      </c>
    </row>
    <row r="4429" spans="1:2" x14ac:dyDescent="0.25">
      <c r="A4429" s="1" t="s">
        <v>9063</v>
      </c>
      <c r="B4429" t="s">
        <v>9064</v>
      </c>
    </row>
    <row r="4430" spans="1:2" x14ac:dyDescent="0.25">
      <c r="A4430" s="22" t="s">
        <v>9065</v>
      </c>
      <c r="B4430" t="s">
        <v>9066</v>
      </c>
    </row>
    <row r="4431" spans="1:2" x14ac:dyDescent="0.25">
      <c r="A4431" s="22" t="s">
        <v>9067</v>
      </c>
      <c r="B4431" t="s">
        <v>9068</v>
      </c>
    </row>
    <row r="4432" spans="1:2" x14ac:dyDescent="0.25">
      <c r="A4432" s="22" t="s">
        <v>9069</v>
      </c>
      <c r="B4432" t="s">
        <v>9070</v>
      </c>
    </row>
    <row r="4433" spans="1:2" x14ac:dyDescent="0.25">
      <c r="A4433" s="22" t="s">
        <v>9071</v>
      </c>
      <c r="B4433" t="s">
        <v>9072</v>
      </c>
    </row>
    <row r="4474" spans="3:5" x14ac:dyDescent="0.25">
      <c r="E4474">
        <v>288.04000000000002</v>
      </c>
    </row>
    <row r="4475" spans="3:5" x14ac:dyDescent="0.25">
      <c r="C4475">
        <v>1936.16</v>
      </c>
      <c r="E4475">
        <v>703.16</v>
      </c>
    </row>
    <row r="4476" spans="3:5" x14ac:dyDescent="0.25">
      <c r="C4476">
        <v>1946.16</v>
      </c>
      <c r="E4476">
        <v>191.61</v>
      </c>
    </row>
    <row r="4477" spans="3:5" x14ac:dyDescent="0.25">
      <c r="C4477">
        <f>SUM(C4475:C4476)</f>
        <v>3882.32</v>
      </c>
      <c r="E4477">
        <v>370.13</v>
      </c>
    </row>
    <row r="4478" spans="3:5" x14ac:dyDescent="0.25">
      <c r="E4478">
        <v>393.22</v>
      </c>
    </row>
    <row r="4479" spans="3:5" x14ac:dyDescent="0.25">
      <c r="E4479">
        <f>SUM(E4474:E4478)</f>
        <v>1946.16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>
      <selection activeCell="B3" sqref="B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tabSelected="1" topLeftCell="B1" zoomScaleNormal="100" workbookViewId="0">
      <selection activeCell="F7" sqref="F7"/>
    </sheetView>
  </sheetViews>
  <sheetFormatPr baseColWidth="10" defaultRowHeight="15" x14ac:dyDescent="0.25"/>
  <cols>
    <col min="1" max="1" width="2.28515625" style="90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7" customFormat="1" ht="44.25" customHeight="1" x14ac:dyDescent="0.2">
      <c r="A1" s="89"/>
      <c r="B1" s="148"/>
      <c r="C1" s="149"/>
      <c r="D1" s="146" t="s">
        <v>8954</v>
      </c>
      <c r="E1" s="147"/>
      <c r="F1" s="147"/>
      <c r="I1" s="88"/>
    </row>
    <row r="3" spans="1:10 16383:16383" ht="21.75" customHeight="1" x14ac:dyDescent="0.25">
      <c r="D3" s="84" t="s">
        <v>8573</v>
      </c>
      <c r="E3" s="85" t="s">
        <v>7944</v>
      </c>
      <c r="F3" s="86" t="s">
        <v>8775</v>
      </c>
      <c r="G3" s="76"/>
      <c r="H3" s="84" t="s">
        <v>8776</v>
      </c>
      <c r="I3" s="85" t="s">
        <v>8757</v>
      </c>
      <c r="XFC3" t="s">
        <v>7944</v>
      </c>
    </row>
    <row r="4" spans="1:10 16383:16383" ht="18" customHeight="1" x14ac:dyDescent="0.25">
      <c r="D4" s="91" t="s">
        <v>8758</v>
      </c>
      <c r="E4" s="92">
        <f>ROUND(SUMIFS(Tabla3[[#All],[V GRAVADAS]],Tabla3[[#All],[MES]],Tabla7[[#Headers],[ENERO]])/(1.13),2)</f>
        <v>2154.87</v>
      </c>
      <c r="F4" s="93"/>
      <c r="G4" s="110"/>
      <c r="H4" s="91" t="s">
        <v>8759</v>
      </c>
      <c r="I4" s="115">
        <f>ROUND(F7*0.13-F11*0.13-E13-E14,2)</f>
        <v>175.32</v>
      </c>
      <c r="XFC4" t="s">
        <v>7981</v>
      </c>
    </row>
    <row r="5" spans="1:10 16383:16383" ht="18" customHeight="1" x14ac:dyDescent="0.25">
      <c r="D5" s="91" t="s">
        <v>8760</v>
      </c>
      <c r="E5" s="92">
        <f>ROUND(SUMIFS(Tabla2[[#All],[V. GRAVADA]],Tabla2[[#All],[MES]],Tabla7[[#Headers],[ENERO]],Tabla2[[#All],[TIPO DE DOC]],3),2)</f>
        <v>897.35</v>
      </c>
      <c r="F5" s="93"/>
      <c r="G5" s="76"/>
      <c r="H5" s="91" t="s">
        <v>8761</v>
      </c>
      <c r="I5" s="101">
        <f>ROUND(F7*0.0175,2)+E15</f>
        <v>53.41</v>
      </c>
      <c r="XFC5" t="s">
        <v>8153</v>
      </c>
    </row>
    <row r="6" spans="1:10 16383:16383" ht="18" customHeight="1" x14ac:dyDescent="0.25">
      <c r="D6" s="91" t="s">
        <v>8762</v>
      </c>
      <c r="E6" s="92">
        <f>ROUND(SUMIFS(Tabla2[[#All],[V. GRAVADA]],Tabla2[[#All],[MES]],Tabla7[[#Headers],[ENERO]],Tabla2[[#All],[TIPO DE DOC]],5),2)</f>
        <v>0</v>
      </c>
      <c r="F6" s="93"/>
      <c r="G6" s="110"/>
      <c r="H6" s="108" t="s">
        <v>8763</v>
      </c>
      <c r="I6" s="102">
        <f>SUM(I4:I5)</f>
        <v>228.73</v>
      </c>
      <c r="XFC6" t="s">
        <v>8265</v>
      </c>
    </row>
    <row r="7" spans="1:10 16383:16383" ht="18" customHeight="1" x14ac:dyDescent="0.25">
      <c r="D7" s="118" t="s">
        <v>8773</v>
      </c>
      <c r="E7" s="119"/>
      <c r="F7" s="120">
        <f>+E4+E5-E6</f>
        <v>3052.22</v>
      </c>
      <c r="G7" s="76"/>
      <c r="H7" s="82"/>
      <c r="I7" s="83"/>
      <c r="XFC7" t="s">
        <v>8322</v>
      </c>
    </row>
    <row r="8" spans="1:10 16383:16383" ht="18" customHeight="1" x14ac:dyDescent="0.25">
      <c r="D8" s="91" t="s">
        <v>8764</v>
      </c>
      <c r="E8" s="92">
        <f>SUMIFS(Tabla1[[#All],[C. GRAVADA]],Tabla1[[#All],[MES]],Tabla7[[#Headers],[ENERO]],Tabla1[[#All],[TIPO DE DOC]],"03")</f>
        <v>1703.6</v>
      </c>
      <c r="F8" s="94"/>
      <c r="G8" s="110"/>
      <c r="H8" s="76"/>
      <c r="I8" s="77"/>
      <c r="J8" s="15"/>
      <c r="XFC8" t="s">
        <v>8323</v>
      </c>
    </row>
    <row r="9" spans="1:10 16383:16383" ht="18" customHeight="1" x14ac:dyDescent="0.25">
      <c r="D9" s="91" t="s">
        <v>8765</v>
      </c>
      <c r="E9" s="92">
        <f>SUMIFS(Tabla1[[#All],[IMPOR BIENES]],Tabla1[[#All],[MES]],Tabla7[[#Headers],[ENERO]],Tabla1[[#All],[TIPO DE DOC]],12)</f>
        <v>0</v>
      </c>
      <c r="F9" s="94"/>
      <c r="G9" s="110"/>
      <c r="H9" s="76"/>
      <c r="I9" s="77"/>
      <c r="J9" s="15"/>
      <c r="XFC9" t="s">
        <v>8324</v>
      </c>
    </row>
    <row r="10" spans="1:10 16383:16383" ht="18" customHeight="1" x14ac:dyDescent="0.25">
      <c r="D10" s="91" t="s">
        <v>8766</v>
      </c>
      <c r="E10" s="92">
        <f>SUMIFS(Tabla1[[#All],[C. GRAVADA]],Tabla1[[#All],[MES]],Tabla7[[#Headers],[ENERO]],Tabla1[[#All],[TIPO DE DOC]],"05")</f>
        <v>0</v>
      </c>
      <c r="F10" s="95"/>
      <c r="XFC10" t="s">
        <v>8325</v>
      </c>
    </row>
    <row r="11" spans="1:10 16383:16383" ht="18" customHeight="1" x14ac:dyDescent="0.25">
      <c r="D11" s="118" t="s">
        <v>8774</v>
      </c>
      <c r="E11" s="119"/>
      <c r="F11" s="120">
        <f>IFERROR(+E8+E9-E10,"")</f>
        <v>1703.6</v>
      </c>
      <c r="G11" s="15"/>
      <c r="XFC11" t="s">
        <v>8326</v>
      </c>
    </row>
    <row r="12" spans="1:10 16383:16383" ht="18" customHeight="1" x14ac:dyDescent="0.25">
      <c r="D12" s="91" t="s">
        <v>8767</v>
      </c>
      <c r="E12" s="92">
        <f>SUMIFS(Tabla1[[#All],[C. EXENTAS]],Tabla1[[#All],[MES]],Tabla7[[#Headers],[ENERO]],Tabla1[[#All],[TIPO DE DOC]],"03")</f>
        <v>110.36</v>
      </c>
      <c r="F12" s="96"/>
      <c r="G12" s="15"/>
      <c r="XFC12" t="s">
        <v>8327</v>
      </c>
    </row>
    <row r="13" spans="1:10 16383:16383" ht="18" customHeight="1" x14ac:dyDescent="0.25">
      <c r="D13" s="91" t="s">
        <v>8768</v>
      </c>
      <c r="E13" s="92">
        <f>SUMIFS(Tabla1[[#All],[PERCEPCIONES]],Tabla1[[#All],[MES]],Tabla7[[#Headers],[ENERO]],Tabla1[[#All],[TIPO DE DOC]],"03")</f>
        <v>0</v>
      </c>
      <c r="F13" s="97"/>
      <c r="XFC13" t="s">
        <v>8328</v>
      </c>
    </row>
    <row r="14" spans="1:10 16383:16383" ht="18" customHeight="1" x14ac:dyDescent="0.25">
      <c r="D14" s="91" t="s">
        <v>8769</v>
      </c>
      <c r="E14" s="92">
        <f>SUMIFS(Tabla6[[#Headers],[#Data],[Monto Retención 1%]],Tabla6[[#Headers],[#Data],[Mes]],Tabla7[[#Headers],[ENERO]])</f>
        <v>0</v>
      </c>
      <c r="F14" s="98"/>
      <c r="XFC14" t="s">
        <v>8329</v>
      </c>
    </row>
    <row r="15" spans="1:10 16383:16383" ht="18" customHeight="1" x14ac:dyDescent="0.25">
      <c r="D15" s="99" t="s">
        <v>8770</v>
      </c>
      <c r="E15" s="100">
        <f>+Tabla9[[#Totals],[IMPUESTO RETENIDO ]]</f>
        <v>0</v>
      </c>
      <c r="F15" s="96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2024-02-16T14:10:25Z</dcterms:modified>
</cp:coreProperties>
</file>