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SAMUEL ZALDAÑA\2024\"/>
    </mc:Choice>
  </mc:AlternateContent>
  <xr:revisionPtr revIDLastSave="0" documentId="13_ncr:1_{AEEB8C6B-CA90-44E8-8414-B0CE9F64051C}" xr6:coauthVersionLast="47" xr6:coauthVersionMax="47" xr10:uidLastSave="{00000000-0000-0000-0000-000000000000}"/>
  <bookViews>
    <workbookView xWindow="-120" yWindow="-120" windowWidth="29040" windowHeight="15990" activeTab="7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2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6" l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I5" i="31" l="1"/>
  <c r="E15" i="29" s="1"/>
  <c r="J5" i="31"/>
  <c r="K5" i="31"/>
  <c r="L5" i="31"/>
  <c r="M5" i="31"/>
  <c r="N5" i="31"/>
  <c r="O5" i="31"/>
  <c r="P5" i="31"/>
  <c r="H5" i="31"/>
  <c r="S5" i="31"/>
  <c r="I3" i="13" l="1"/>
  <c r="D17" i="6"/>
  <c r="E5" i="29" l="1"/>
  <c r="E9" i="29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5" i="29" s="1"/>
  <c r="I4" i="29" l="1"/>
  <c r="E3" i="13"/>
  <c r="I6" i="29" l="1"/>
  <c r="F3" i="13" l="1"/>
  <c r="T17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17" i="7" l="1"/>
  <c r="J3" i="13" l="1"/>
  <c r="H3" i="13"/>
  <c r="M20" i="10" l="1"/>
  <c r="N20" i="10"/>
  <c r="O20" i="10"/>
  <c r="O21" i="10" s="1"/>
  <c r="O22" i="10" s="1"/>
  <c r="P20" i="10"/>
  <c r="Q20" i="10"/>
  <c r="R20" i="10"/>
  <c r="S20" i="10"/>
  <c r="T20" i="10"/>
  <c r="U20" i="10"/>
  <c r="L20" i="10"/>
  <c r="D9" i="9"/>
  <c r="D10" i="9" s="1"/>
  <c r="D11" i="9" s="1"/>
  <c r="D22" i="9" l="1"/>
  <c r="D18" i="5" l="1"/>
  <c r="L4" i="8"/>
  <c r="M4" i="8"/>
  <c r="N4" i="8"/>
  <c r="O4" i="8"/>
  <c r="P4" i="8"/>
  <c r="Q4" i="8"/>
  <c r="K4" i="8"/>
  <c r="J17" i="7" l="1"/>
  <c r="K17" i="7"/>
  <c r="L17" i="7"/>
  <c r="M17" i="7"/>
  <c r="N17" i="7"/>
  <c r="O17" i="7"/>
  <c r="P17" i="7"/>
  <c r="I17" i="7"/>
  <c r="H17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<sst xmlns="http://schemas.openxmlformats.org/spreadsheetml/2006/main" count="26316" uniqueCount="9359">
  <si>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</si>
  <si>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</si>
  <si>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</si>
  <si>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</si>
  <si>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</si>
  <si>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</si>
  <si>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</si>
  <si>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</si>
  <si>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</si>
  <si>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</si>
  <si>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</si>
  <si>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</si>
  <si>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</si>
  <si>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</si>
  <si>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</si>
  <si>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</si>
  <si>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</si>
  <si>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</si>
  <si>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</si>
  <si>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</si>
  <si>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</si>
  <si>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</si>
  <si>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</si>
  <si>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</si>
  <si>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</si>
  <si>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</si>
  <si>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</si>
  <si>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</si>
  <si>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</si>
  <si>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</si>
  <si>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</si>
  <si>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</si>
  <si>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</si>
  <si>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</si>
  <si>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</si>
  <si>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</si>
  <si>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</si>
  <si>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</si>
  <si>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</si>
  <si>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</si>
  <si>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</si>
  <si>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</si>
  <si>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</si>
  <si>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</si>
  <si>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</si>
  <si>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</si>
  <si>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</si>
  <si>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</si>
  <si>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</si>
  <si>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</si>
  <si>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</si>
  <si>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</si>
  <si>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</si>
  <si>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</si>
  <si>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</si>
  <si>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</si>
  <si>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</si>
  <si>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</si>
  <si>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</si>
  <si>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</si>
  <si>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</si>
  <si>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</si>
  <si>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</si>
  <si>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</si>
  <si>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</si>
  <si>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</si>
  <si>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</si>
  <si>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</si>
  <si>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</si>
  <si>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</si>
  <si>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</si>
  <si>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</si>
  <si>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</si>
  <si>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</si>
  <si>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</si>
  <si>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</si>
  <si>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</si>
  <si>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</si>
  <si>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</si>
  <si>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</si>
  <si>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</si>
  <si>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</si>
  <si>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</si>
  <si>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</si>
  <si>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</si>
  <si>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</si>
  <si>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</si>
  <si>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</si>
  <si>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</si>
  <si>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</si>
  <si>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</si>
  <si>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</si>
  <si>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</si>
  <si>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</si>
  <si>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</si>
  <si>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</si>
  <si>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</si>
  <si>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</si>
  <si>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</si>
  <si>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</si>
  <si>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</si>
  <si>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</si>
  <si>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</si>
  <si>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</si>
  <si>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</si>
  <si>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</si>
  <si>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</si>
  <si>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</si>
  <si>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</si>
  <si>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</si>
  <si>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</si>
  <si>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</si>
  <si>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</si>
  <si>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</si>
  <si>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</si>
  <si>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</si>
  <si>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</si>
  <si>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</si>
  <si>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</si>
  <si>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</si>
  <si>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</si>
  <si>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</si>
  <si>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</si>
  <si>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</si>
  <si>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</si>
  <si>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</si>
  <si>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</si>
  <si>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</si>
  <si>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</si>
  <si>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</si>
  <si>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</si>
  <si>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</si>
  <si>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</si>
  <si>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</si>
  <si>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</si>
  <si>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</si>
  <si>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</si>
  <si>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</si>
  <si>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</si>
  <si>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</si>
  <si>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</si>
  <si>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</si>
  <si>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</si>
  <si>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</si>
  <si>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</si>
  <si>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</si>
  <si>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</si>
  <si>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</si>
  <si>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</si>
  <si>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</si>
  <si>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</si>
  <si>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</si>
  <si>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</si>
  <si>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</si>
  <si>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</si>
  <si>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</si>
  <si>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</si>
  <si>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</si>
  <si>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</si>
  <si>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</si>
  <si>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</si>
  <si>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</si>
  <si>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</si>
  <si>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</si>
  <si>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</si>
  <si>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</si>
  <si>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</si>
  <si>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</si>
  <si>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</si>
  <si>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</si>
  <si>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</si>
  <si>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</si>
  <si>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</si>
  <si>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</si>
  <si>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</si>
  <si>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</si>
  <si>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</si>
  <si>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</si>
  <si>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</si>
  <si>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</si>
  <si>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</si>
  <si>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</si>
  <si>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</si>
  <si>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</si>
  <si>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</si>
  <si>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</si>
  <si>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</si>
  <si>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</si>
  <si>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</si>
  <si>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</si>
  <si>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</si>
  <si>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</si>
  <si>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</si>
  <si>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</si>
  <si>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</si>
  <si>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</si>
  <si>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</si>
  <si>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</si>
  <si>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</si>
  <si>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</si>
  <si>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</si>
  <si>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</si>
  <si>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</si>
  <si>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</si>
  <si>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</si>
  <si>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</si>
  <si>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</si>
  <si>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</si>
  <si>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</si>
  <si>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</si>
  <si>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</si>
  <si>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</si>
  <si>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</si>
  <si>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</si>
  <si>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</si>
  <si>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</si>
  <si>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</si>
  <si>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</si>
  <si>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</si>
  <si>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</si>
  <si>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</si>
  <si>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</si>
  <si>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</si>
  <si>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</si>
  <si>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</si>
  <si>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</si>
  <si>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</si>
  <si>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</si>
  <si>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</si>
  <si>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</si>
  <si>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</si>
  <si>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</si>
  <si>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</si>
  <si>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</si>
  <si>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</si>
  <si>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</si>
  <si>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</si>
  <si>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</si>
  <si>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</si>
  <si>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</si>
  <si>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</si>
  <si>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</si>
  <si>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</si>
  <si>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</si>
  <si>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</si>
  <si>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</si>
  <si>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</si>
  <si>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</si>
  <si>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</si>
  <si>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</si>
  <si>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</si>
  <si>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</si>
  <si>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</si>
  <si>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</si>
  <si>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</si>
  <si>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</si>
  <si>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</si>
  <si>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</si>
  <si>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</si>
  <si>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</si>
  <si>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</si>
  <si>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</si>
  <si>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</si>
  <si>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</si>
  <si>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</si>
  <si>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</si>
  <si>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</si>
  <si>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</si>
  <si>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</si>
  <si>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</si>
  <si>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</si>
  <si>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</si>
  <si>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</si>
  <si>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</si>
  <si>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</si>
  <si>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</si>
  <si>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</si>
  <si>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</si>
  <si>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</si>
  <si>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</si>
  <si>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</si>
  <si>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</si>
  <si>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</si>
  <si>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</si>
  <si>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</si>
  <si>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</si>
  <si>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</si>
  <si>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</si>
  <si>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</si>
  <si>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</si>
  <si>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</si>
  <si>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</si>
  <si>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</si>
  <si>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</si>
  <si>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</si>
  <si>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</si>
  <si>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</si>
  <si>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</si>
  <si>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</si>
  <si>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</si>
  <si>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</si>
  <si>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</si>
  <si>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</si>
  <si>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</si>
  <si>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</si>
  <si>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</si>
  <si>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</si>
  <si>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</si>
  <si>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</si>
  <si>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</si>
  <si>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</si>
  <si>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</si>
  <si>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</si>
  <si>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</si>
  <si>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</si>
  <si>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</si>
  <si>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</si>
  <si>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</si>
  <si>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</si>
  <si>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</si>
  <si>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</si>
  <si>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</si>
  <si>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</si>
  <si>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</si>
  <si>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</si>
  <si>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</si>
  <si>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</si>
  <si>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</si>
  <si>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</si>
  <si>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</si>
  <si>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</si>
  <si>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</si>
  <si>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</si>
  <si>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</si>
  <si>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</si>
  <si>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</si>
  <si>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</si>
  <si>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</si>
  <si>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</si>
  <si>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</si>
  <si>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</si>
  <si>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</si>
  <si>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</si>
  <si>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</si>
  <si>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</si>
  <si>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</si>
  <si>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</si>
  <si>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</si>
  <si>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</si>
  <si>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</si>
  <si>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</si>
  <si>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</si>
  <si>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</si>
  <si>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</si>
  <si>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</si>
  <si>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</si>
  <si>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</si>
  <si>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</si>
  <si>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</si>
  <si>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</si>
  <si>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</si>
  <si>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</si>
  <si>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</si>
  <si>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</si>
  <si>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</si>
  <si>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</si>
  <si>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</si>
  <si>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</si>
  <si>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</si>
  <si>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</si>
  <si>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</si>
  <si>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</si>
  <si>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</si>
  <si>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</si>
  <si>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</si>
  <si>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</si>
  <si>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</si>
  <si>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</si>
  <si>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</si>
  <si>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</si>
  <si>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</si>
  <si>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</si>
  <si>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</si>
  <si>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</si>
  <si>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</si>
  <si>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</si>
  <si>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</si>
  <si>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</si>
  <si>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</si>
  <si>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</si>
  <si>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</si>
  <si>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</si>
  <si>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</si>
  <si>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</si>
  <si>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</si>
  <si>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</si>
  <si>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</si>
  <si>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</si>
  <si>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</si>
  <si>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</si>
  <si>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</si>
  <si>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</si>
  <si>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</si>
  <si>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</si>
  <si>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</si>
  <si>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</si>
  <si>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</si>
  <si>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</si>
  <si>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</si>
  <si>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</si>
  <si>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</si>
  <si>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</si>
  <si>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</si>
  <si>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</si>
  <si>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</si>
  <si>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</si>
  <si>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</si>
  <si>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</si>
  <si>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</si>
  <si>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</si>
  <si>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</si>
  <si>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</si>
  <si>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</si>
  <si>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</si>
  <si>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</si>
  <si>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</si>
  <si>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</si>
  <si>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</si>
  <si>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</si>
  <si>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</si>
  <si>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</si>
  <si>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</si>
  <si>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</si>
  <si>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</si>
  <si>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</si>
  <si>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</si>
  <si>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</si>
  <si>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</si>
  <si>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</si>
  <si>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</si>
  <si>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</si>
  <si>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</si>
  <si>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</si>
  <si>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</si>
  <si>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</si>
  <si>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</si>
  <si>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</si>
  <si>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</si>
  <si>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</si>
  <si>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</si>
  <si>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</si>
  <si>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</si>
  <si>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</si>
  <si>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</si>
  <si>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</si>
  <si>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</si>
  <si>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</si>
  <si>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</si>
  <si>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</si>
  <si>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</si>
  <si>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</si>
  <si>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</si>
  <si>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</si>
  <si>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</si>
  <si>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</si>
  <si>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</si>
  <si>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</si>
  <si>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</si>
  <si>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</si>
  <si>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</si>
  <si>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</si>
  <si>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</si>
  <si>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</si>
  <si>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</si>
  <si>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</si>
  <si>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</si>
  <si>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</si>
  <si>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</si>
  <si>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</si>
  <si>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</si>
  <si>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</si>
  <si>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</si>
  <si>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</si>
  <si>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</si>
  <si>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</si>
  <si>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</si>
  <si>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</si>
  <si>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</si>
  <si>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</si>
  <si>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</si>
  <si>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</si>
  <si>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</si>
  <si>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</si>
  <si>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</si>
  <si>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</si>
  <si>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</si>
  <si>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</si>
  <si>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</si>
  <si>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</si>
  <si>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</si>
  <si>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</si>
  <si>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</si>
  <si>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</si>
  <si>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</si>
  <si>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</si>
  <si>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</si>
  <si>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</si>
  <si>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</si>
  <si>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</si>
  <si>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</si>
  <si>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</si>
  <si>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</si>
  <si>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</si>
  <si>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</si>
  <si>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</si>
  <si>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</si>
  <si>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</si>
  <si>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</si>
  <si>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</si>
  <si>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</si>
  <si>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</si>
  <si>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</si>
  <si>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</si>
  <si>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</si>
  <si>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</si>
  <si>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</si>
  <si>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</si>
  <si>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</si>
  <si>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</si>
  <si>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</si>
  <si>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</si>
  <si>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</si>
  <si>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</si>
  <si>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</si>
  <si>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</si>
  <si>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</si>
  <si>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</si>
  <si>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</si>
  <si>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</si>
  <si>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</si>
  <si>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</si>
  <si>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</si>
  <si>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</si>
  <si>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</si>
  <si>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</si>
  <si>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</si>
  <si>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</si>
  <si>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</si>
  <si>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</si>
  <si>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</si>
  <si>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</si>
  <si>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</si>
  <si>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</si>
  <si>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</si>
  <si>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</si>
  <si>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</si>
  <si>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</si>
  <si>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</si>
  <si>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</si>
  <si>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</si>
  <si>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</si>
  <si>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</si>
  <si>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</si>
  <si>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</si>
  <si>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</si>
  <si>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</si>
  <si>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</si>
  <si>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</si>
  <si>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</si>
  <si>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</si>
  <si>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</si>
  <si>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</si>
  <si>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</si>
  <si>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</si>
  <si>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</si>
  <si>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</si>
  <si>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</si>
  <si>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</si>
  <si>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</si>
  <si>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</si>
  <si>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</si>
  <si>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</si>
  <si>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</si>
  <si>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</si>
  <si>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</si>
  <si>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</si>
  <si>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</si>
  <si>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</si>
  <si>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</si>
  <si>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</si>
  <si>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</si>
  <si>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</si>
  <si>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</si>
  <si>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</si>
  <si>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</si>
  <si>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</si>
  <si>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</si>
  <si>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</si>
  <si>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</si>
  <si>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</si>
  <si>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</si>
  <si>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</si>
  <si>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</si>
  <si>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</si>
  <si>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</si>
  <si>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</si>
  <si>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</si>
  <si>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</si>
  <si>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</si>
  <si>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</si>
  <si>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</si>
  <si>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</si>
  <si>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</si>
  <si>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</si>
  <si>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</si>
  <si>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</si>
  <si>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</si>
  <si>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</si>
  <si>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</si>
  <si>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</si>
  <si>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</si>
  <si>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</si>
  <si>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</si>
  <si>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</si>
  <si>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</si>
  <si>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</si>
  <si>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</si>
  <si>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</si>
  <si>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</si>
  <si>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</si>
  <si>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</si>
  <si>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</si>
  <si>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</si>
  <si>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</si>
  <si>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</si>
  <si>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</si>
  <si>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</si>
  <si>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</si>
  <si>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</si>
  <si>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</si>
  <si>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</si>
  <si>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</si>
  <si>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</si>
  <si>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</si>
  <si>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</si>
  <si>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</si>
  <si>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</si>
  <si>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</si>
  <si>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</si>
  <si>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</si>
  <si>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</si>
  <si>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</si>
  <si>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</si>
  <si>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</si>
  <si>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</si>
  <si>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</si>
  <si>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</si>
  <si>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</si>
  <si>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</si>
  <si>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</si>
  <si>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</si>
  <si>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</si>
  <si>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</si>
  <si>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</si>
  <si>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</si>
  <si>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</si>
  <si>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</si>
  <si>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</si>
  <si>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</si>
  <si>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</si>
  <si>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</si>
  <si>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</si>
  <si>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</si>
  <si>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</si>
  <si>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</si>
  <si>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</si>
  <si>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</si>
  <si>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</si>
  <si>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</si>
  <si>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</si>
  <si>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</si>
  <si>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</si>
  <si>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</si>
  <si>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</si>
  <si>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</si>
  <si>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</si>
  <si>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</si>
  <si>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</si>
  <si>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</si>
  <si>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</si>
  <si>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</si>
  <si>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</si>
  <si>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</si>
  <si>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</si>
  <si>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</si>
  <si>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</si>
  <si>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</si>
  <si>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</si>
  <si>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</si>
  <si>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</si>
  <si>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</si>
  <si>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</si>
  <si>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</si>
  <si>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</si>
  <si>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</si>
  <si>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</si>
  <si>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</si>
  <si>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</si>
  <si>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</si>
  <si>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</si>
  <si>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</si>
  <si>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</si>
  <si>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</si>
  <si>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</si>
  <si>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</si>
  <si>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</si>
  <si>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</si>
  <si>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</si>
  <si>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</si>
  <si>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</si>
  <si>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</si>
  <si>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</si>
  <si>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</si>
  <si>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</si>
  <si>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</si>
  <si>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</si>
  <si>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</si>
  <si>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</si>
  <si>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</si>
  <si>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</si>
  <si>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</si>
  <si>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</si>
  <si>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</si>
  <si>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</si>
  <si>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</si>
  <si>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</si>
  <si>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</si>
  <si>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</si>
  <si>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</si>
  <si>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</si>
  <si>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</si>
  <si>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</si>
  <si>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</si>
  <si>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</si>
  <si>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</si>
  <si>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</si>
  <si>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</si>
  <si>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</si>
  <si>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</si>
  <si>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</si>
  <si>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</si>
  <si>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</si>
  <si>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</si>
  <si>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</si>
  <si>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</si>
  <si>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</si>
  <si>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</si>
  <si>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</si>
  <si>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</si>
  <si>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</si>
  <si>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</si>
  <si>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</si>
  <si>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</si>
  <si>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</si>
  <si>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</si>
  <si>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</si>
  <si>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</si>
  <si>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</si>
  <si>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</si>
  <si>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</si>
  <si>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</si>
  <si>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</si>
  <si>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</si>
  <si>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</si>
  <si>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</si>
  <si>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</si>
  <si>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</si>
  <si>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</si>
  <si>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</si>
  <si>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</si>
  <si>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</si>
  <si>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</si>
  <si>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</si>
  <si>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</si>
  <si>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</si>
  <si>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</si>
  <si>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</si>
  <si>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</si>
  <si>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</si>
  <si>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</si>
  <si>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</si>
  <si>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</si>
  <si>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</si>
  <si>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</si>
  <si>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</si>
  <si>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</si>
  <si>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</si>
  <si>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</si>
  <si>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</si>
  <si>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</si>
  <si>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</si>
  <si>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</si>
  <si>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</si>
  <si>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</si>
  <si>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</si>
  <si>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</si>
  <si>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</si>
  <si>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</si>
  <si>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</si>
  <si>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</si>
  <si>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</si>
  <si>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</si>
  <si>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</si>
  <si>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</si>
  <si>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</si>
  <si>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</si>
  <si>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</si>
  <si>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</si>
  <si>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</si>
  <si>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</si>
  <si>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</si>
  <si>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</si>
  <si>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</si>
  <si>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</si>
  <si>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</si>
  <si>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</si>
  <si>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</si>
  <si>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</si>
  <si>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</si>
  <si>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</si>
  <si>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</si>
  <si>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</si>
  <si>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</si>
  <si>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</si>
  <si>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</si>
  <si>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</si>
  <si>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</si>
  <si>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</si>
  <si>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</si>
  <si>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</si>
  <si>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</si>
  <si>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</si>
  <si>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</si>
  <si>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</si>
  <si>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</si>
  <si>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</si>
  <si>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</si>
  <si>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</si>
  <si>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</si>
  <si>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</si>
  <si>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</si>
  <si>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</si>
  <si>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</si>
  <si>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</si>
  <si>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</si>
  <si>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</si>
  <si>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</si>
  <si>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</si>
  <si>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</si>
  <si>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</si>
  <si>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</si>
  <si>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</si>
  <si>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</si>
  <si>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</si>
  <si>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</si>
  <si>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</si>
  <si>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</si>
  <si>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</si>
  <si>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</si>
  <si>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</si>
  <si>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</si>
  <si>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</si>
  <si>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</si>
  <si>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</si>
  <si>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</si>
  <si>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</si>
  <si>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</si>
  <si>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</si>
  <si>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</si>
  <si>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</si>
  <si>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</si>
  <si>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</si>
  <si>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</si>
  <si>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</si>
  <si>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</si>
  <si>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</si>
  <si>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</si>
  <si>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</si>
  <si>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</si>
  <si>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</si>
  <si>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</si>
  <si>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</si>
  <si>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</si>
  <si>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</si>
  <si>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</si>
  <si>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</si>
  <si>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</si>
  <si>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</si>
  <si>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</si>
  <si>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</si>
  <si>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</si>
  <si>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</si>
  <si>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</si>
  <si>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</si>
  <si>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</si>
  <si>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</si>
  <si>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</si>
  <si>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</si>
  <si>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</si>
  <si>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</si>
  <si>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</si>
  <si>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</si>
  <si>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</si>
  <si>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</si>
  <si>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</si>
  <si>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</si>
  <si>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</si>
  <si>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</si>
  <si>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</si>
  <si>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</si>
  <si>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</si>
  <si>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</si>
  <si>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</si>
  <si>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</si>
  <si>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</si>
  <si>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</si>
  <si>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</si>
  <si>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</si>
  <si>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</si>
  <si>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</si>
  <si>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</si>
  <si>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</si>
  <si>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</si>
  <si>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</si>
  <si>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</si>
  <si>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</si>
  <si>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</si>
  <si>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</si>
  <si>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</si>
  <si>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</si>
  <si>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</si>
  <si>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</si>
  <si>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</si>
  <si>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</si>
  <si>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</si>
  <si>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</si>
  <si>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</si>
  <si>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</si>
  <si>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</si>
  <si>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</si>
  <si>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</si>
  <si>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</si>
  <si>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</si>
  <si>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</si>
  <si>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</si>
  <si>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</si>
  <si>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</si>
  <si>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</si>
  <si>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</si>
  <si>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</si>
  <si>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</si>
  <si>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</si>
  <si>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</si>
  <si>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</si>
  <si>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</si>
  <si>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</si>
  <si>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</si>
  <si>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</si>
  <si>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</si>
  <si>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</si>
  <si>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</si>
  <si>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</si>
  <si>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</si>
  <si>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</si>
  <si>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</si>
  <si>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</si>
  <si>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</si>
  <si>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</si>
  <si>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</si>
  <si>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</si>
  <si>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</si>
  <si>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</si>
  <si>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</si>
  <si>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</si>
  <si>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</si>
  <si>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</si>
  <si>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</si>
  <si>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</si>
  <si>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</si>
  <si>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</si>
  <si>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</si>
  <si>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</si>
  <si>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</si>
  <si>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</si>
  <si>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</si>
  <si>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</si>
  <si>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</si>
  <si>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</si>
  <si>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</si>
  <si>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</si>
  <si>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</si>
  <si>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</si>
  <si>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</si>
  <si>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</si>
  <si>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</si>
  <si>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</si>
  <si>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</si>
  <si>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</si>
  <si>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</si>
  <si>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</si>
  <si>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</si>
  <si>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</si>
  <si>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</si>
  <si>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</si>
  <si>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</si>
  <si>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</si>
  <si>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</si>
  <si>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</si>
  <si>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</si>
  <si>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</si>
  <si>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</si>
  <si>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</si>
  <si>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</si>
  <si>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</si>
  <si>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</si>
  <si>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</si>
  <si>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</si>
  <si>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</si>
  <si>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</si>
  <si>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</si>
  <si>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</si>
  <si>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</si>
  <si>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</si>
  <si>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</si>
  <si>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</si>
  <si>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</si>
  <si>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</si>
  <si>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</si>
  <si>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</si>
  <si>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</si>
  <si>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</si>
  <si>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</si>
  <si>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</si>
  <si>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</si>
  <si>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</si>
  <si>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</si>
  <si>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</si>
  <si>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</si>
  <si>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</si>
  <si>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</si>
  <si>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</si>
  <si>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</si>
  <si>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</si>
  <si>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</si>
  <si>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</si>
  <si>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</si>
  <si>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</si>
  <si>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</si>
  <si>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</si>
  <si>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</si>
  <si>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</si>
  <si>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</si>
  <si>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</si>
  <si>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</si>
  <si>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</si>
  <si>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</si>
  <si>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</si>
  <si>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</si>
  <si>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</si>
  <si>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</si>
  <si>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</si>
  <si>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</si>
  <si>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</si>
  <si>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</si>
  <si>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</si>
  <si>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</si>
  <si>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</si>
  <si>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</si>
  <si>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</si>
  <si>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</si>
  <si>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</si>
  <si>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</si>
  <si>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</si>
  <si>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</si>
  <si>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</si>
  <si>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</si>
  <si>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</si>
  <si>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</si>
  <si>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</si>
  <si>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</si>
  <si>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</si>
  <si>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</si>
  <si>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</si>
  <si>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</si>
  <si>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</si>
  <si>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</si>
  <si>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</si>
  <si>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</si>
  <si>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</si>
  <si>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</si>
  <si>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</si>
  <si>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</si>
  <si>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</si>
  <si>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</si>
  <si>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</si>
  <si>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</si>
  <si>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</si>
  <si>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</si>
  <si>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</si>
  <si>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</si>
  <si>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</si>
  <si>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</si>
  <si>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</si>
  <si>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</si>
  <si>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</si>
  <si>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</si>
  <si>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</si>
  <si>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</si>
  <si>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</si>
  <si>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</si>
  <si>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</si>
  <si>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</si>
  <si>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</si>
  <si>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</si>
  <si>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</si>
  <si>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</si>
  <si>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</si>
  <si>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</si>
  <si>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</si>
  <si>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</si>
  <si>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</si>
  <si>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</si>
  <si>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</si>
  <si>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</si>
  <si>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</si>
  <si>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</si>
  <si>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</si>
  <si>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</si>
  <si>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</si>
  <si>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</si>
  <si>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</si>
  <si>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</si>
  <si>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</si>
  <si>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</si>
  <si>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</si>
  <si>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</si>
  <si>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</si>
  <si>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</si>
  <si>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</si>
  <si>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</si>
  <si>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</si>
  <si>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</si>
  <si>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</si>
  <si>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</si>
  <si>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</si>
  <si>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</si>
  <si>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</si>
  <si>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</si>
  <si>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</si>
  <si>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</si>
  <si>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</si>
  <si>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</si>
  <si>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</si>
  <si>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</si>
  <si>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</si>
  <si>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</si>
  <si>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</si>
  <si>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</si>
  <si>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</si>
  <si>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</si>
  <si>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</si>
  <si>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</si>
  <si>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</si>
  <si>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</si>
  <si>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</si>
  <si>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</si>
  <si>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</si>
  <si>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</si>
  <si>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</si>
  <si>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</si>
  <si>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</si>
  <si>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</si>
  <si>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</si>
  <si>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</si>
  <si>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</si>
  <si>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</si>
  <si>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</si>
  <si>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</si>
  <si>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</si>
  <si>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</si>
  <si>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</si>
  <si>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</si>
  <si>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</si>
  <si>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</si>
  <si>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</si>
  <si>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</si>
  <si>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</si>
  <si>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</si>
  <si>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</si>
  <si>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</si>
  <si>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</si>
  <si>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</si>
  <si>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</si>
  <si>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</si>
  <si>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</si>
  <si>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</si>
  <si>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</si>
  <si>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</si>
  <si>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</si>
  <si>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</si>
  <si>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</si>
  <si>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</si>
  <si>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</si>
  <si>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</si>
  <si>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</si>
  <si>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</si>
  <si>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</si>
  <si>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</si>
  <si>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</si>
  <si>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</si>
  <si>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</si>
  <si>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</si>
  <si>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</si>
  <si>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</si>
  <si>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</si>
  <si>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</si>
  <si>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</si>
  <si>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</si>
  <si>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</si>
  <si>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</si>
  <si>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</si>
  <si>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</si>
  <si>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</si>
  <si>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</si>
  <si>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</si>
  <si>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</si>
  <si>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</si>
  <si>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</si>
  <si>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</si>
  <si>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</si>
  <si>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</si>
  <si>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</si>
  <si>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</si>
  <si>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</si>
  <si>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</si>
  <si>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</si>
  <si>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</si>
  <si>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</si>
  <si>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</si>
  <si>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</si>
  <si>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</si>
  <si>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</si>
  <si>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</si>
  <si>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</si>
  <si>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</si>
  <si>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</si>
  <si>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</si>
  <si>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</si>
  <si>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</si>
  <si>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</si>
  <si>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</si>
  <si>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</si>
  <si>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</si>
  <si>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</si>
  <si>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</si>
  <si>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</si>
  <si>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</si>
  <si>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</si>
  <si>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</si>
  <si>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</si>
  <si>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</si>
  <si>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</si>
  <si>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</si>
  <si>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</si>
  <si>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</si>
  <si>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</si>
  <si>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</si>
  <si>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</si>
  <si>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</si>
  <si>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</si>
  <si>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</si>
  <si>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</si>
  <si>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</si>
  <si>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</si>
  <si>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</si>
  <si>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</si>
  <si>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</si>
  <si>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</si>
  <si>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</si>
  <si>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</si>
  <si>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</si>
  <si>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</si>
  <si>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</si>
  <si>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</si>
  <si>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</si>
  <si>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</si>
  <si>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</si>
  <si>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</si>
  <si>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</si>
  <si>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</si>
  <si>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</si>
  <si>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</si>
  <si>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</si>
  <si>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</si>
  <si>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</si>
  <si>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</si>
  <si>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</si>
  <si>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</si>
  <si>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</si>
  <si>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</si>
  <si>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</si>
  <si>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</si>
  <si>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</si>
  <si>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</si>
  <si>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</si>
  <si>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</si>
  <si>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</si>
  <si>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</si>
  <si>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</si>
  <si>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</si>
  <si>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</si>
  <si>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</si>
  <si>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</si>
  <si>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</si>
  <si>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</si>
  <si>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</si>
  <si>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</si>
  <si>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</si>
  <si>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</si>
  <si>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</si>
  <si>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</si>
  <si>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</si>
  <si>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</si>
  <si>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</si>
  <si>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</si>
  <si>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</si>
  <si>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</si>
  <si>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</si>
  <si>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</si>
  <si>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</si>
  <si>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</si>
  <si>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</si>
  <si>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</si>
  <si>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</si>
  <si>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</si>
  <si>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</si>
  <si>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</si>
  <si>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</si>
  <si>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</si>
  <si>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</si>
  <si>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</si>
  <si>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</si>
  <si>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</si>
  <si>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</si>
  <si>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</si>
  <si>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</si>
  <si>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</si>
  <si>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</si>
  <si>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</si>
  <si>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</si>
  <si>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</si>
  <si>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</si>
  <si>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</si>
  <si>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</si>
  <si>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</si>
  <si>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</si>
  <si>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</si>
  <si>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</si>
  <si>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</si>
  <si>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</si>
  <si>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</si>
  <si>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</si>
  <si>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</si>
  <si>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</si>
  <si>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</si>
  <si>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</si>
  <si>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</si>
  <si>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</si>
  <si>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</si>
  <si>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</si>
  <si>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</si>
  <si>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</si>
  <si>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</si>
  <si>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</si>
  <si>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</si>
  <si>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</si>
  <si>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</si>
  <si>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</si>
  <si>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</si>
  <si>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</si>
  <si>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</si>
  <si>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</si>
  <si>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</si>
  <si>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</si>
  <si>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</si>
  <si>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</si>
  <si>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</si>
  <si>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</si>
  <si>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</si>
  <si>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</si>
  <si>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</si>
  <si>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</si>
  <si>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</si>
  <si>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</si>
  <si>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</si>
  <si>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</si>
  <si>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</si>
  <si>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</si>
  <si>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</si>
  <si>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</si>
  <si>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</si>
  <si>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</si>
  <si>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</si>
  <si>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</si>
  <si>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</si>
  <si>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</si>
  <si>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</si>
  <si>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</si>
  <si>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</si>
  <si>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</si>
  <si>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</si>
  <si>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</si>
  <si>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</si>
  <si>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</si>
  <si>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</si>
  <si>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</si>
  <si>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</si>
  <si>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</si>
  <si>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</si>
  <si>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</si>
  <si>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</si>
  <si>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</si>
  <si>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</si>
  <si>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</si>
  <si>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</si>
  <si>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</si>
  <si>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</si>
  <si>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</si>
  <si>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</si>
  <si>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</si>
  <si>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</si>
  <si>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</si>
  <si>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</si>
  <si>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</si>
  <si>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</si>
  <si>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</si>
  <si>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</si>
  <si>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</si>
  <si>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</si>
  <si>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</si>
  <si>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</si>
  <si>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</si>
  <si>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</si>
  <si>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</si>
  <si>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</si>
  <si>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</si>
  <si>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</si>
  <si>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</si>
  <si>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</si>
  <si>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</si>
  <si>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</si>
  <si>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</si>
  <si>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</si>
  <si>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</si>
  <si>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</si>
  <si>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</si>
  <si>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</si>
  <si>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</si>
  <si>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</si>
  <si>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</si>
  <si>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</si>
  <si>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</si>
  <si>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</si>
  <si>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</si>
  <si>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</si>
  <si>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</si>
  <si>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</si>
  <si>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</si>
  <si>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</si>
  <si>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</si>
  <si>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</si>
  <si>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</si>
  <si>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</si>
  <si>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</si>
  <si>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</si>
  <si>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</si>
  <si>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</si>
  <si>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</si>
  <si>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</si>
  <si>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</si>
  <si>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</si>
  <si>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</si>
  <si>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</si>
  <si>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</si>
  <si>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</si>
  <si>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</si>
  <si>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</si>
  <si>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</si>
  <si>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</si>
  <si>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</si>
  <si>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</si>
  <si>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</si>
  <si>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</si>
  <si>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</si>
  <si>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</si>
  <si>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</si>
  <si>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</si>
  <si>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</si>
  <si>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</si>
  <si>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</si>
  <si>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</si>
  <si>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</si>
  <si>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</si>
  <si>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</si>
  <si>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</si>
  <si>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</si>
  <si>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</si>
  <si>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</si>
  <si>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</si>
  <si>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</si>
  <si>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</si>
  <si>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</si>
  <si>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</si>
  <si>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</si>
  <si>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</si>
  <si>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</si>
  <si>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</si>
  <si>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</si>
  <si>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</si>
  <si>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</si>
  <si>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</si>
  <si>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</si>
  <si>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</si>
  <si>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</si>
  <si>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</si>
  <si>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</si>
  <si>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</si>
  <si>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</si>
  <si>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</si>
  <si>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</si>
  <si>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</si>
  <si>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</si>
  <si>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</si>
  <si>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</si>
  <si>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</si>
  <si>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</si>
  <si>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</si>
  <si>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</si>
  <si>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</si>
  <si>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</si>
  <si>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</si>
  <si>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</si>
  <si>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</si>
  <si>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</si>
  <si>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</si>
  <si>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</si>
  <si>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</si>
  <si>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</si>
  <si>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</si>
  <si>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</si>
  <si>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</si>
  <si>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</si>
  <si>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</si>
  <si>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</si>
  <si>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</si>
  <si>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</si>
  <si>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</si>
  <si>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</si>
  <si>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</si>
  <si>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</si>
  <si>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</si>
  <si>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</si>
  <si>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</si>
  <si>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</si>
  <si>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</si>
  <si>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</si>
  <si>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</si>
  <si>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</si>
  <si>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</si>
  <si>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</si>
  <si>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</si>
  <si>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</si>
  <si>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</si>
  <si>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</si>
  <si>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</si>
  <si>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</si>
  <si>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</si>
  <si>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</si>
  <si>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</si>
  <si>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</si>
  <si>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</si>
  <si>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</si>
  <si>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</si>
  <si>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</si>
  <si>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</si>
  <si>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</si>
  <si>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</si>
  <si>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</si>
  <si>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</si>
  <si>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</si>
  <si>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</si>
  <si>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</si>
  <si>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</si>
  <si>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</si>
  <si>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</si>
  <si>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</si>
  <si>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</si>
  <si>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</si>
  <si>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</si>
  <si>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</si>
  <si>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</si>
  <si>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</si>
  <si>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</si>
  <si>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</si>
  <si>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</si>
  <si>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</si>
  <si>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</si>
  <si>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</si>
  <si>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</si>
  <si>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</si>
  <si>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</si>
  <si>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</si>
  <si>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</si>
  <si>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</si>
  <si>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</si>
  <si>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</si>
  <si>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</si>
  <si>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</si>
  <si>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</si>
  <si>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</si>
  <si>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</si>
  <si>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</si>
  <si>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</si>
  <si>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</si>
  <si>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</si>
  <si>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</si>
  <si>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</si>
  <si>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</si>
  <si>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</si>
  <si>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</si>
  <si>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</si>
  <si>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</si>
  <si>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</si>
  <si>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</si>
  <si>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</si>
  <si>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</si>
  <si>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</si>
  <si>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</si>
  <si>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</si>
  <si>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</si>
  <si>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</si>
  <si>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</si>
  <si>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</si>
  <si>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</si>
  <si>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</si>
  <si>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</si>
  <si>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</si>
  <si>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</si>
  <si>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</si>
  <si>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</si>
  <si>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</si>
  <si>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</si>
  <si>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</si>
  <si>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</si>
  <si>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</si>
  <si>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</si>
  <si>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</si>
  <si>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</si>
  <si>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</si>
  <si>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</si>
  <si>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</si>
  <si>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</si>
  <si>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</si>
  <si>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</si>
  <si>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</si>
  <si>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</si>
  <si>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</si>
  <si>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</si>
  <si>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</si>
  <si>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</si>
  <si>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</si>
  <si>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</si>
  <si>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</si>
  <si>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</si>
  <si>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</si>
  <si>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</si>
  <si>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</si>
  <si>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</si>
  <si>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</si>
  <si>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</si>
  <si>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</si>
  <si>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</si>
  <si>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</si>
  <si>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</si>
  <si>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</si>
  <si>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</si>
  <si>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</si>
  <si>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</si>
  <si>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</si>
  <si>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</si>
  <si>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</si>
  <si>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</si>
  <si>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</si>
  <si>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</si>
  <si>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</si>
  <si>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</si>
  <si>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</si>
  <si>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</si>
  <si>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</si>
  <si>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</si>
  <si>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</si>
  <si>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</si>
  <si>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</si>
  <si>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</si>
  <si>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</si>
  <si>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</si>
  <si>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</si>
  <si>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</si>
  <si>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</si>
  <si>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</si>
  <si>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</si>
  <si>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</si>
  <si>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</si>
  <si>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</si>
  <si>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</si>
  <si>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</si>
  <si>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</si>
  <si>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</si>
  <si>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</si>
  <si>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</si>
  <si>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</si>
  <si>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</si>
  <si>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</si>
  <si>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</si>
  <si>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</si>
  <si>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</si>
  <si>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</si>
  <si>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</si>
  <si>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</si>
  <si>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</si>
  <si>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</si>
  <si>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</si>
  <si>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</si>
  <si>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</si>
  <si>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</si>
  <si>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</si>
  <si>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</si>
  <si>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</si>
  <si>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</si>
  <si>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</si>
  <si>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</si>
  <si>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</si>
  <si>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</si>
  <si>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</si>
  <si>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</si>
  <si>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</si>
  <si>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</si>
  <si>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</si>
  <si>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</si>
  <si>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</si>
  <si>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</si>
  <si>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</si>
  <si>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</si>
  <si>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</si>
  <si>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</si>
  <si>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</si>
  <si>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</si>
  <si>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</si>
  <si>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</si>
  <si>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</si>
  <si>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</si>
  <si>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</si>
  <si>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</si>
  <si>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</si>
  <si>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</si>
  <si>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</si>
  <si>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</si>
  <si>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</si>
  <si>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</si>
  <si>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</si>
  <si>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</si>
  <si>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</si>
  <si>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</si>
  <si>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</si>
  <si>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</si>
  <si>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</si>
  <si>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</si>
  <si>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</si>
  <si>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</si>
  <si>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</si>
  <si>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</si>
  <si>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</si>
  <si>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</si>
  <si>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</si>
  <si>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</si>
  <si>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</si>
  <si>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</si>
  <si>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</si>
  <si>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</si>
  <si>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</si>
  <si>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</si>
  <si>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</si>
  <si>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</si>
  <si>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</si>
  <si>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</si>
  <si>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</si>
  <si>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</si>
  <si>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</si>
  <si>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</si>
  <si>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</si>
  <si>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</si>
  <si>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</si>
  <si>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</si>
  <si>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</si>
  <si>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</si>
  <si>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</si>
  <si>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</si>
  <si>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</si>
  <si>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</si>
  <si>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</si>
  <si>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</si>
  <si>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</si>
  <si>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</si>
  <si>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</si>
  <si>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</si>
  <si>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</si>
  <si>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</si>
  <si>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</si>
  <si>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</si>
  <si>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</si>
  <si>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</si>
  <si>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</si>
  <si>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</si>
  <si>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</si>
  <si>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</si>
  <si>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</si>
  <si>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</si>
  <si>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</si>
  <si>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</si>
  <si>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</si>
  <si>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</si>
  <si>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</si>
  <si>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</si>
  <si>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</si>
  <si>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</si>
  <si>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</si>
  <si>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</si>
  <si>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</si>
  <si>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</si>
  <si>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</si>
  <si>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</si>
  <si>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</si>
  <si>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</si>
  <si>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</si>
  <si>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</si>
  <si>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</si>
  <si>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</si>
  <si>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</si>
  <si>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</si>
  <si>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</si>
  <si>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</si>
  <si>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</si>
  <si>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</si>
  <si>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</si>
  <si>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</si>
  <si>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</si>
  <si>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</si>
  <si>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</si>
  <si>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</si>
  <si>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</si>
  <si>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</si>
  <si>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</si>
  <si>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</si>
  <si>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</si>
  <si>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</si>
  <si>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</si>
  <si>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</si>
  <si>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</si>
  <si>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</si>
  <si>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</si>
  <si>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</si>
  <si>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</si>
  <si>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</si>
  <si>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</si>
  <si>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</si>
  <si>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</si>
  <si>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</si>
  <si>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</si>
  <si>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</si>
  <si>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</si>
  <si>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</si>
  <si>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</si>
  <si>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</si>
  <si>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</si>
  <si>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</si>
  <si>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</si>
  <si>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</si>
  <si>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</si>
  <si>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</si>
  <si>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</si>
  <si>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</si>
  <si>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</si>
  <si>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</si>
  <si>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</si>
  <si>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</si>
  <si>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</si>
  <si>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</si>
  <si>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</si>
  <si>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</si>
  <si>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</si>
  <si>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</si>
  <si>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</si>
  <si>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</si>
  <si>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</si>
  <si>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</si>
  <si>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</si>
  <si>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</si>
  <si>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</si>
  <si>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</si>
  <si>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</si>
  <si>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</si>
  <si>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</si>
  <si>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</si>
  <si>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</si>
  <si>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</si>
  <si>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</si>
  <si>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</si>
  <si>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</si>
  <si>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</si>
  <si>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</si>
  <si>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</si>
  <si>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</si>
  <si>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</si>
  <si>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</si>
  <si>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</si>
  <si>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</si>
  <si>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</si>
  <si>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</si>
  <si>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</si>
  <si>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</si>
  <si>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</si>
  <si>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</si>
  <si>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</si>
  <si>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</si>
  <si>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</si>
  <si>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</si>
  <si>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</si>
  <si>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</si>
  <si>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</si>
  <si>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</si>
  <si>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</si>
  <si>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</si>
  <si>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</si>
  <si>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</si>
  <si>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</si>
  <si>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</si>
  <si>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</si>
  <si>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</si>
  <si>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</si>
  <si>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</si>
  <si>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</si>
  <si>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</si>
  <si>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</si>
  <si>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</si>
  <si>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</si>
  <si>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</si>
  <si>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</si>
  <si>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</si>
  <si>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</si>
  <si>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</si>
  <si>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</si>
  <si>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</si>
  <si>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</si>
  <si>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</si>
  <si>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</si>
  <si>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</si>
  <si>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</si>
  <si>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</si>
  <si>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</si>
  <si>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</si>
  <si>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</si>
  <si>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</si>
  <si>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</si>
  <si>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</si>
  <si>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</si>
  <si>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</si>
  <si>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</si>
  <si>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</si>
  <si>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</si>
  <si>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</si>
  <si>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</si>
  <si>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</si>
  <si>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</si>
  <si>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</si>
  <si>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</si>
  <si>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</si>
  <si>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</si>
  <si>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</si>
  <si>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</si>
  <si>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</si>
  <si>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</si>
  <si>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</si>
  <si>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</si>
  <si>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</si>
  <si>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</si>
  <si>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</si>
  <si>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</si>
  <si>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</si>
  <si>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</si>
  <si>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</si>
  <si>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</si>
  <si>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</si>
  <si>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</si>
  <si>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</si>
  <si>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</si>
  <si>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</si>
  <si>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</si>
  <si>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</si>
  <si>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</si>
  <si>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</si>
  <si>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</si>
  <si>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</si>
  <si>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</si>
  <si>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</si>
  <si>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</si>
  <si>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</si>
  <si>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</si>
  <si>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</si>
  <si>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</si>
  <si>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</si>
  <si>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</si>
  <si>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</si>
  <si>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</si>
  <si>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</si>
  <si>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</si>
  <si>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</si>
  <si>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</si>
  <si>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</si>
  <si>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</si>
  <si>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</si>
  <si>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</si>
  <si>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</si>
  <si>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</si>
  <si>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</si>
  <si>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</si>
  <si>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</si>
  <si>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</si>
  <si>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</si>
  <si>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</si>
  <si>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</si>
  <si>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</si>
  <si>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</si>
  <si>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</si>
  <si>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</si>
  <si>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</si>
  <si>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</si>
  <si>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</si>
  <si>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</si>
  <si>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</si>
  <si>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</si>
  <si>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</si>
  <si>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</si>
  <si>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</si>
  <si>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</si>
  <si>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</si>
  <si>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</si>
  <si>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</si>
  <si>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</si>
  <si>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</si>
  <si>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</si>
  <si>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</si>
  <si>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</si>
  <si>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</si>
  <si>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</si>
  <si>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</si>
  <si>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</si>
  <si>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</si>
  <si>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</si>
  <si>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</si>
  <si>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</si>
  <si>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</si>
  <si>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</si>
  <si>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</si>
  <si>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</si>
  <si>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</si>
  <si>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</si>
  <si>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</si>
  <si>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</si>
  <si>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</si>
  <si>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</si>
  <si>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</si>
  <si>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</si>
  <si>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</si>
  <si>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</si>
  <si>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</si>
  <si>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</si>
  <si>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</si>
  <si>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</si>
  <si>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</si>
  <si>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</si>
  <si>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</si>
  <si>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</si>
  <si>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</si>
  <si>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</si>
  <si>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</si>
  <si>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</si>
  <si>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</si>
  <si>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</si>
  <si>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</si>
  <si>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</si>
  <si>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</si>
  <si>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</si>
  <si>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</si>
  <si>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</si>
  <si>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</si>
  <si>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</si>
  <si>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</si>
  <si>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</si>
  <si>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</si>
  <si>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</si>
  <si>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</si>
  <si>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</si>
  <si>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</si>
  <si>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</si>
  <si>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</si>
  <si>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</si>
  <si>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</si>
  <si>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</si>
  <si>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</si>
  <si>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</si>
  <si>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</si>
  <si>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</si>
  <si>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</si>
  <si>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</si>
  <si>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</si>
  <si>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</si>
  <si>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</si>
  <si>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</si>
  <si>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</si>
  <si>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</si>
  <si>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</si>
  <si>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</si>
  <si>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</si>
  <si>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</si>
  <si>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</si>
  <si>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</si>
  <si>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</si>
  <si>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</si>
  <si>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</si>
  <si>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</si>
  <si>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</si>
  <si>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</si>
  <si>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</si>
  <si>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</si>
  <si>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</si>
  <si>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</si>
  <si>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</si>
  <si>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</si>
  <si>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</si>
  <si>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</si>
  <si>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</si>
  <si>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</si>
  <si>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</si>
  <si>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</si>
  <si>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</si>
  <si>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</si>
  <si>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</si>
  <si>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</si>
  <si>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</si>
  <si>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</si>
  <si>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</si>
  <si>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</si>
  <si>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</si>
  <si>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</si>
  <si>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</si>
  <si>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</si>
  <si>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</si>
  <si>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</si>
  <si>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</si>
  <si>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</si>
  <si>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</si>
  <si>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</si>
  <si>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</si>
  <si>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</si>
  <si>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</si>
  <si>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</si>
  <si>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</si>
  <si>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</si>
  <si>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</si>
  <si>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</si>
  <si>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</si>
  <si>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</si>
  <si>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</si>
  <si>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</si>
  <si>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</si>
  <si>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</si>
  <si>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</si>
  <si>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</si>
  <si>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</si>
  <si>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</si>
  <si>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</si>
  <si>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</si>
  <si>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</si>
  <si>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</si>
  <si>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</si>
  <si>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</si>
  <si>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</si>
  <si>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</si>
  <si>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</si>
  <si>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</si>
  <si>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</si>
  <si>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</si>
  <si>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</si>
  <si>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</si>
  <si>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</si>
  <si>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</si>
  <si>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</si>
  <si>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</si>
  <si>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</si>
  <si>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</si>
  <si>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</si>
  <si>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</si>
  <si>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</si>
  <si>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</si>
  <si>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</si>
  <si>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</si>
  <si>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</si>
  <si>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</si>
  <si>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</si>
  <si>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</si>
  <si>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</si>
  <si>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</si>
  <si>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</si>
  <si>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</si>
  <si>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</si>
  <si>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</si>
  <si>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</si>
  <si>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</si>
  <si>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</si>
  <si>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</si>
  <si>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</si>
  <si>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</si>
  <si>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</si>
  <si>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</si>
  <si>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</si>
  <si>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</si>
  <si>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</si>
  <si>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</si>
  <si>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</si>
  <si>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</si>
  <si>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</si>
  <si>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</si>
  <si>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</si>
  <si>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</si>
  <si>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</si>
  <si>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</si>
  <si>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</si>
  <si>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</si>
  <si>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</si>
  <si>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</si>
  <si>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</si>
  <si>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</si>
  <si>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</si>
  <si>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</si>
  <si>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</si>
  <si>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</si>
  <si>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</si>
  <si>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</si>
  <si>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</si>
  <si>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</si>
  <si>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</si>
  <si>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</si>
  <si>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</si>
  <si>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</si>
  <si>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</si>
  <si>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</si>
  <si>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</si>
  <si>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</si>
  <si>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</si>
  <si>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</si>
  <si>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</si>
  <si>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</si>
  <si>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</si>
  <si>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</si>
  <si>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</si>
  <si>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</si>
  <si>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</si>
  <si>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</si>
  <si>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</si>
  <si>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</si>
  <si>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</si>
  <si>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</si>
  <si>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</si>
  <si>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</si>
  <si>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</si>
  <si>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</si>
  <si>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</si>
  <si>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</si>
  <si>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</si>
  <si>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</si>
  <si>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</si>
  <si>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</si>
  <si>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</si>
  <si>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</si>
  <si>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</si>
  <si>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</si>
  <si>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</si>
  <si>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</si>
  <si>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</si>
  <si>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</si>
  <si>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</si>
  <si>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</si>
  <si>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</si>
  <si>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</si>
  <si>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</si>
  <si>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</si>
  <si>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</si>
  <si>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</si>
  <si>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</si>
  <si>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</si>
  <si>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</si>
  <si>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</si>
  <si>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</si>
  <si>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</si>
  <si>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</si>
  <si>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</si>
  <si>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</si>
  <si>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</si>
  <si>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</si>
  <si>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</si>
  <si>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</si>
  <si>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</si>
  <si>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</si>
  <si>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</si>
  <si>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</si>
  <si>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</si>
  <si>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</si>
  <si>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</si>
  <si>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</si>
  <si>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</si>
  <si>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</si>
  <si>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</si>
  <si>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</si>
  <si>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</si>
  <si>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</si>
  <si>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</si>
  <si>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</si>
  <si>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</si>
  <si>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</si>
  <si>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</si>
  <si>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</si>
  <si>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</si>
  <si>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</si>
  <si>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</si>
  <si>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</si>
  <si>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</si>
  <si>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</si>
  <si>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</si>
  <si>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</si>
  <si>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</si>
  <si>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</si>
  <si>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</si>
  <si>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</si>
  <si>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</si>
  <si>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</si>
  <si>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</si>
  <si>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</si>
  <si>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</si>
  <si>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</si>
  <si>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</si>
  <si>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</si>
  <si>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</si>
  <si>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</si>
  <si>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</si>
  <si>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</si>
  <si>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</si>
  <si>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</si>
  <si>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</si>
  <si>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</si>
  <si>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</si>
  <si>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</si>
  <si>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</si>
  <si>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</si>
  <si>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</si>
  <si>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</si>
  <si>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</si>
  <si>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</si>
  <si>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</si>
  <si>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</si>
  <si>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</si>
  <si>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</si>
  <si>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</si>
  <si>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</si>
  <si>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</si>
  <si>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</si>
  <si>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</si>
  <si>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</si>
  <si>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</si>
  <si>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</si>
  <si>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</si>
  <si>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</si>
  <si>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</si>
  <si>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</si>
  <si>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</si>
  <si>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</si>
  <si>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</si>
  <si>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</si>
  <si>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</si>
  <si>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</si>
  <si>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</si>
  <si>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</si>
  <si>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</si>
  <si>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</si>
  <si>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</si>
  <si>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</si>
  <si>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</si>
  <si>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</si>
  <si>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</si>
  <si>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</si>
  <si>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</si>
  <si>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</si>
  <si>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</si>
  <si>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</si>
  <si>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</si>
  <si>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</si>
  <si>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</si>
  <si>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</si>
  <si>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</si>
  <si>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</si>
  <si>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</si>
  <si>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</si>
  <si>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</si>
  <si>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</si>
  <si>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</si>
  <si>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</si>
  <si>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</si>
  <si>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</si>
  <si>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</si>
  <si>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</si>
  <si>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</si>
  <si>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</si>
  <si>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</si>
  <si>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</si>
  <si>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</si>
  <si>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</si>
  <si>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</si>
  <si>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</si>
  <si>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</si>
  <si>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</si>
  <si>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</si>
  <si>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</si>
  <si>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</si>
  <si>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</si>
  <si>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</si>
  <si>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</si>
  <si>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</si>
  <si>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</si>
  <si>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</si>
  <si>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</si>
  <si>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</si>
  <si>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</si>
  <si>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</si>
  <si>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</si>
  <si>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</si>
  <si>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</si>
  <si>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</si>
  <si>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</si>
  <si>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</si>
  <si>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</si>
  <si>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</si>
  <si>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</si>
  <si>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</si>
  <si>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</si>
  <si>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</si>
  <si>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</si>
  <si>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</si>
  <si>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</si>
  <si>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</si>
  <si>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</si>
  <si>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</si>
  <si>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</si>
  <si>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</si>
  <si>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</si>
  <si>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</si>
  <si>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</si>
  <si>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</si>
  <si>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</si>
  <si>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</si>
  <si>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</si>
  <si>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</si>
  <si>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</si>
  <si>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</si>
  <si>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</si>
  <si>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</si>
  <si>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</si>
  <si>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</si>
  <si>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</si>
  <si>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</si>
  <si>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</si>
  <si>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</si>
  <si>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</si>
  <si>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</si>
  <si>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</si>
  <si>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</si>
  <si>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</si>
  <si>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</si>
  <si>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</si>
  <si>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</si>
  <si>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</si>
  <si>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</si>
  <si>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</si>
  <si>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</si>
  <si>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</si>
  <si>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</si>
  <si>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</si>
  <si>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</si>
  <si>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</si>
  <si>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</si>
  <si>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</si>
  <si>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</si>
  <si>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</si>
  <si>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</si>
  <si>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</si>
  <si>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</si>
  <si>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</si>
  <si>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</si>
  <si>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</si>
  <si>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</si>
  <si>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</si>
  <si>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</si>
  <si>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</si>
  <si>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</si>
  <si>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</si>
  <si>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</si>
  <si>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</si>
  <si>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</si>
  <si>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</si>
  <si>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</si>
  <si>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</si>
  <si>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</si>
  <si>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</si>
  <si>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</si>
  <si>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</si>
  <si>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</si>
  <si>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</si>
  <si>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</si>
  <si>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</si>
  <si>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</si>
  <si>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</si>
  <si>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</si>
  <si>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</si>
  <si>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</si>
  <si>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</si>
  <si>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</si>
  <si>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</si>
  <si>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</si>
  <si>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</si>
  <si>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</si>
  <si>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</si>
  <si>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</si>
  <si>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</si>
  <si>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</si>
  <si>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</si>
  <si>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</si>
  <si>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</si>
  <si>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</si>
  <si>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</si>
  <si>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</si>
  <si>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</si>
  <si>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</si>
  <si>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</si>
  <si>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</si>
  <si>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</si>
  <si>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</si>
  <si>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</si>
  <si>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</si>
  <si>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</si>
  <si>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</si>
  <si>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</si>
  <si>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</si>
  <si>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</si>
  <si>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</si>
  <si>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</si>
  <si>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</si>
  <si>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</si>
  <si>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</si>
  <si>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</si>
  <si>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</si>
  <si>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</si>
  <si>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</si>
  <si>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</si>
  <si>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</si>
  <si>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</si>
  <si>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</si>
  <si>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</si>
  <si>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</si>
  <si>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</si>
  <si>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</si>
  <si>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</si>
  <si>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</si>
  <si>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</si>
  <si>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</si>
  <si>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</si>
  <si>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</si>
  <si>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</si>
  <si>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</si>
  <si>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</si>
  <si>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</si>
  <si>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</si>
  <si>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</si>
  <si>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</si>
  <si>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</si>
  <si>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</si>
  <si>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</si>
  <si>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</si>
  <si>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</si>
  <si>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</si>
  <si>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</si>
  <si>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</si>
  <si>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</si>
  <si>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</si>
  <si>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</si>
  <si>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</si>
  <si>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</si>
  <si>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</si>
  <si>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</si>
  <si>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</si>
  <si>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</si>
  <si>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</si>
  <si>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</si>
  <si>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</si>
  <si>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</si>
  <si>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</si>
  <si>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</si>
  <si>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</si>
  <si>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</si>
  <si>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</si>
  <si>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</si>
  <si>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</si>
  <si>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</si>
  <si>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</si>
  <si>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</si>
  <si>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</si>
  <si>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</si>
  <si>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</si>
  <si>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</si>
  <si>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</si>
  <si>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</si>
  <si>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</si>
  <si>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</si>
  <si>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</si>
  <si>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</si>
  <si>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</si>
  <si>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</si>
  <si>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</si>
  <si>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</si>
  <si>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</si>
  <si>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</si>
  <si>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</si>
  <si>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</si>
  <si>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</si>
  <si>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</si>
  <si>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</si>
  <si>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</si>
  <si>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</si>
  <si>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</si>
  <si>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</si>
  <si>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</si>
  <si>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</si>
  <si>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</si>
  <si>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</si>
  <si>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</si>
  <si>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</si>
  <si>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</si>
  <si>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</si>
  <si>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</si>
  <si>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</si>
  <si>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</si>
  <si>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</si>
  <si>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</si>
  <si>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</si>
  <si>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</si>
  <si>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</si>
  <si>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</si>
  <si>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</si>
  <si>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</si>
  <si>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</si>
  <si>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</si>
  <si>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</si>
  <si>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</si>
  <si>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</si>
  <si>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</si>
  <si>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</si>
  <si>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</si>
  <si>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</si>
  <si>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</si>
  <si>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</si>
  <si>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</si>
  <si>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</si>
  <si>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</si>
  <si>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</si>
  <si>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</si>
  <si>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</si>
  <si>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</si>
  <si>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</si>
  <si>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</si>
  <si>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</si>
  <si>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</si>
  <si>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</si>
  <si>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</si>
  <si>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</si>
  <si>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</si>
  <si>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</si>
  <si>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</si>
  <si>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</si>
  <si>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</si>
  <si>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</si>
  <si>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</si>
  <si>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</si>
  <si>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</si>
  <si>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</si>
  <si>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</si>
  <si>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</si>
  <si>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</si>
  <si>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</si>
  <si>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</si>
  <si>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</si>
  <si>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</si>
  <si>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</si>
  <si>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</si>
  <si>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</si>
  <si>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</si>
  <si>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</si>
  <si>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</si>
  <si>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</si>
  <si>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</si>
  <si>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</si>
  <si>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</si>
  <si>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</si>
  <si>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</si>
  <si>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</si>
  <si>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</si>
  <si>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</si>
  <si>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</si>
  <si>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</si>
  <si>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</si>
  <si>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</si>
  <si>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</si>
  <si>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</si>
  <si>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</si>
  <si>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</si>
  <si>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</si>
  <si>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</si>
  <si>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</si>
  <si>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</si>
  <si>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</si>
  <si>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</si>
  <si>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</si>
  <si>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</si>
  <si>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</si>
  <si>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</si>
  <si>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</si>
  <si>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</si>
  <si>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</si>
  <si>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</si>
  <si>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</si>
  <si>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</si>
  <si>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</si>
  <si>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</si>
  <si>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</si>
  <si>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</si>
  <si>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</si>
  <si>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</si>
  <si>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</si>
  <si>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</si>
  <si>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</si>
  <si>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</si>
  <si>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</si>
  <si>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</si>
  <si>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</si>
  <si>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</si>
  <si>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</si>
  <si>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</si>
  <si>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</si>
  <si>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</si>
  <si>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</si>
  <si>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</si>
  <si>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</si>
  <si>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</si>
  <si>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</si>
  <si>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</si>
  <si>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</si>
  <si>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</si>
  <si>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</si>
  <si>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</si>
  <si>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</si>
  <si>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</si>
  <si>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</si>
  <si>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</si>
  <si>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</si>
  <si>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</si>
  <si>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</si>
  <si>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</si>
  <si>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</si>
  <si>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</si>
  <si>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</si>
  <si>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</si>
  <si>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</si>
  <si>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</si>
  <si>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</si>
  <si>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</si>
  <si>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</si>
  <si>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</si>
  <si>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</si>
  <si>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</si>
  <si>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</si>
  <si>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</si>
  <si>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</si>
  <si>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</si>
  <si>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</si>
  <si>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</si>
  <si>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</si>
  <si>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</si>
  <si>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</si>
  <si>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</si>
  <si>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</si>
  <si>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</si>
  <si>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</si>
  <si>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</si>
  <si>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</si>
  <si>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</si>
  <si>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</si>
  <si>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</si>
  <si>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</si>
  <si>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</si>
  <si>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</si>
  <si>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</si>
  <si>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</si>
  <si>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</si>
  <si>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</si>
  <si>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</si>
  <si>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</si>
  <si>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</si>
  <si>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</si>
  <si>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</si>
  <si>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</si>
  <si>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</si>
  <si>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</si>
  <si>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</si>
  <si>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</si>
  <si>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</si>
  <si>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</si>
  <si>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</si>
  <si>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</si>
  <si>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</si>
  <si>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</si>
  <si>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</si>
  <si>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</si>
  <si>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</si>
  <si>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</si>
  <si>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</si>
  <si>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</si>
  <si>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</si>
  <si>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</si>
  <si>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</si>
  <si>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</si>
  <si>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</si>
  <si>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</si>
  <si>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</si>
  <si>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</si>
  <si>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</si>
  <si>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</si>
  <si>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</si>
  <si>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</si>
  <si>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</si>
  <si>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</si>
  <si>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</si>
  <si>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</si>
  <si>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</si>
  <si>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</si>
  <si>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</si>
  <si>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</si>
  <si>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</si>
  <si>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</si>
  <si>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</si>
  <si>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</si>
  <si>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</si>
  <si>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</si>
  <si>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</si>
  <si>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</si>
  <si>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</si>
  <si>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</si>
  <si>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</si>
  <si>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</si>
  <si>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</si>
  <si>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</si>
  <si>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</si>
  <si>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</si>
  <si>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</si>
  <si>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</si>
  <si>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</si>
  <si>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</si>
  <si>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</si>
  <si>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</si>
  <si>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</si>
  <si>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</si>
  <si>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</si>
  <si>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</si>
  <si>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</si>
  <si>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</si>
  <si>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</si>
  <si>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</si>
  <si>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</si>
  <si>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</si>
  <si>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</si>
  <si>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</si>
  <si>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</si>
  <si>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</si>
  <si>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</si>
  <si>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</si>
  <si>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</si>
  <si>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</si>
  <si>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</si>
  <si>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</si>
  <si>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</si>
  <si>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</si>
  <si>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</si>
  <si>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</si>
  <si>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</si>
  <si>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</si>
  <si>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</si>
  <si>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</si>
  <si>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</si>
  <si>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</si>
  <si>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</si>
  <si>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</si>
  <si>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</si>
  <si>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</si>
  <si>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</si>
  <si>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</si>
  <si>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</si>
  <si>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</si>
  <si>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</si>
  <si>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</si>
  <si>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</si>
  <si>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</si>
  <si>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</si>
  <si>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</si>
  <si>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</si>
  <si>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</si>
  <si>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</si>
  <si>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</si>
  <si>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</si>
  <si>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</si>
  <si>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</si>
  <si>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</si>
  <si>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</si>
  <si>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</si>
  <si>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</si>
  <si>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</si>
  <si>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</si>
  <si>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</si>
  <si>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</si>
  <si>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</si>
  <si>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</si>
  <si>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</si>
  <si>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</si>
  <si>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</si>
  <si>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</si>
  <si>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</si>
  <si>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</si>
  <si>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</si>
  <si>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</si>
  <si>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</si>
  <si>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</si>
  <si>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</si>
  <si>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</si>
  <si>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</si>
  <si>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</si>
  <si>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</si>
  <si>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</si>
  <si>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</si>
  <si>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</si>
  <si>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</si>
  <si>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</si>
  <si>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</si>
  <si>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</si>
  <si>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</si>
  <si>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</si>
  <si>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</si>
  <si>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</si>
  <si>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</si>
  <si>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</si>
  <si>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</si>
  <si>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</si>
  <si>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</si>
  <si>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</si>
  <si>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</si>
  <si>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</si>
  <si>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</si>
  <si>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</si>
  <si>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</si>
  <si>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</si>
  <si>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</si>
  <si>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</si>
  <si>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</si>
  <si>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</si>
  <si>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</si>
  <si>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</si>
  <si>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</si>
  <si>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</si>
  <si>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</si>
  <si>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</si>
  <si>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</si>
  <si>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</si>
  <si>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</si>
  <si>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</si>
  <si>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</si>
  <si>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</si>
  <si>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</si>
  <si>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</si>
  <si>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</si>
  <si>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</si>
  <si>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</si>
  <si>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</si>
  <si>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</si>
  <si>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</si>
  <si>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</si>
  <si>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</si>
  <si>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</si>
  <si>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</si>
  <si>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</si>
  <si>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</si>
  <si>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</si>
  <si>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</si>
  <si>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</si>
  <si>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</si>
  <si>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</si>
  <si>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</si>
  <si>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</si>
  <si>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</si>
  <si>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</si>
  <si>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</si>
  <si>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</si>
  <si>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</si>
  <si>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</si>
  <si>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</si>
  <si>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</si>
  <si>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</si>
  <si>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</si>
  <si>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</si>
  <si>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</si>
  <si>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</si>
  <si>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</si>
  <si>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</si>
  <si>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</si>
  <si>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</si>
  <si>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</si>
  <si>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</si>
  <si>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</si>
  <si>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</si>
  <si>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</si>
  <si>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</si>
  <si>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</si>
  <si>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</si>
  <si>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</si>
  <si>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</si>
  <si>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</si>
  <si>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</si>
  <si>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</si>
  <si>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</si>
  <si>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</si>
  <si>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</si>
  <si>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</si>
  <si>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</si>
  <si>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</si>
  <si>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</si>
  <si>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</si>
  <si>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</si>
  <si>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</si>
  <si>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</si>
  <si>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</si>
  <si>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</si>
  <si>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</si>
  <si>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</si>
  <si>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</si>
  <si>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</si>
  <si>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</si>
  <si>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</si>
  <si>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</si>
  <si>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</si>
  <si>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</si>
  <si>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</si>
  <si>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</si>
  <si>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</si>
  <si>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</si>
  <si>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</si>
  <si>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</si>
  <si>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</si>
  <si>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</si>
  <si>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</si>
  <si>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</si>
  <si>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</si>
  <si>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</si>
  <si>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</si>
  <si>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</si>
  <si>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</si>
  <si>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</si>
  <si>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</si>
  <si>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</si>
  <si>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</si>
  <si>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</si>
  <si>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</si>
  <si>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</si>
  <si>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</si>
  <si>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</si>
  <si>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</si>
  <si>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</si>
  <si>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</si>
  <si>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</si>
  <si>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</si>
  <si>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</si>
  <si>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</si>
  <si>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</si>
  <si>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</si>
  <si>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</si>
  <si>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</si>
  <si>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</si>
  <si>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</si>
  <si>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</si>
  <si>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</si>
  <si>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</si>
  <si>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</si>
  <si>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</si>
  <si>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</si>
  <si>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</si>
  <si>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</si>
  <si>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</si>
  <si>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</si>
  <si>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</si>
  <si>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</si>
  <si>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</si>
  <si>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</si>
  <si>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</si>
  <si>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</si>
  <si>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</si>
  <si>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</si>
  <si>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</si>
  <si>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</si>
  <si>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</si>
  <si>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</si>
  <si>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</si>
  <si>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</si>
  <si>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</si>
  <si>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</si>
  <si>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</si>
  <si>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</si>
  <si>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</si>
  <si>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</si>
  <si>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</si>
  <si>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</si>
  <si>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</si>
  <si>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</si>
  <si>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</si>
  <si>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</si>
  <si>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</si>
  <si>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</si>
  <si>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</si>
  <si>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</si>
  <si>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</si>
  <si>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</si>
  <si>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</si>
  <si>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</si>
  <si>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</si>
  <si>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</si>
  <si>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</si>
  <si>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</si>
  <si>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</si>
  <si>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</si>
  <si>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</si>
  <si>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</si>
  <si>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</si>
  <si>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</si>
  <si>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</si>
  <si>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</si>
  <si>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</si>
  <si>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</si>
  <si>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</si>
  <si>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</si>
  <si>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</si>
  <si>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</si>
  <si>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</si>
  <si>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</si>
  <si>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</si>
  <si>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</si>
  <si>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</si>
  <si>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</si>
  <si>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</si>
  <si>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</si>
  <si>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</si>
  <si>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</si>
  <si>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</si>
  <si>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</si>
  <si>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</si>
  <si>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</si>
  <si>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</si>
  <si>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</si>
  <si>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</si>
  <si>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</si>
  <si>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</si>
  <si>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</si>
  <si>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</si>
  <si>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</si>
  <si>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</si>
  <si>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</si>
  <si>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</si>
  <si>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</si>
  <si>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</si>
  <si>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</si>
  <si>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</si>
  <si>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</si>
  <si>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</si>
  <si>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</si>
  <si>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</si>
  <si>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</si>
  <si>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</si>
  <si>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</si>
  <si>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</si>
  <si>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</si>
  <si>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</si>
  <si>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</si>
  <si>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</si>
  <si>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</si>
  <si>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</si>
  <si>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</si>
  <si>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</si>
  <si>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</si>
  <si>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</si>
  <si>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</si>
  <si>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</si>
  <si>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</si>
  <si>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</si>
  <si>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</si>
  <si>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</si>
  <si>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</si>
  <si>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</si>
  <si>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</si>
  <si>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</si>
  <si>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</si>
  <si>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</si>
  <si>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</si>
  <si>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</si>
  <si>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</si>
  <si>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</si>
  <si>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</si>
  <si>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</si>
  <si>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</si>
  <si>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</si>
  <si>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</si>
  <si>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</si>
  <si>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</si>
  <si>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</si>
  <si>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</si>
  <si>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</si>
  <si>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</si>
  <si>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</si>
  <si>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</si>
  <si>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</si>
  <si>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</si>
  <si>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</si>
  <si>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</si>
  <si>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</si>
  <si>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</si>
  <si>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</si>
  <si>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</si>
  <si>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</si>
  <si>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</si>
  <si>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</si>
  <si>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</si>
  <si>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</si>
  <si>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</si>
  <si>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</si>
  <si>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</si>
  <si>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</si>
  <si>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</si>
  <si>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</si>
  <si>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</si>
  <si>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</si>
  <si>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</si>
  <si>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</si>
  <si>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</si>
  <si>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</si>
  <si>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</si>
  <si>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</si>
  <si>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</si>
  <si>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</si>
  <si>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</si>
  <si>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</si>
  <si>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</si>
  <si>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</si>
  <si>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</si>
  <si>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</si>
  <si>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</si>
  <si>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</si>
  <si>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</si>
  <si>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</si>
  <si>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</si>
  <si>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</si>
  <si>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</si>
  <si>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</si>
  <si>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</si>
  <si>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</si>
  <si>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</si>
  <si>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</si>
  <si>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</si>
  <si>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</si>
  <si>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</si>
  <si>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</si>
  <si>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</si>
  <si>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</si>
  <si>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</si>
  <si>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</si>
  <si>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</si>
  <si>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</si>
  <si>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</si>
  <si>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</si>
  <si>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</si>
  <si>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</si>
  <si>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</si>
  <si>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</si>
  <si>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</si>
  <si>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</si>
  <si>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</si>
  <si>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</si>
  <si>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</si>
  <si>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</si>
  <si>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</si>
  <si>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</si>
  <si>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</si>
  <si>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</si>
  <si>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</si>
  <si>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</si>
  <si>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</si>
  <si>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</si>
  <si>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</si>
  <si>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</si>
  <si>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</si>
  <si>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</si>
  <si>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</si>
  <si>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</si>
  <si>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</si>
  <si>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</si>
  <si>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</si>
  <si>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</si>
  <si>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</si>
  <si>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</si>
  <si>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</si>
  <si>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</si>
  <si>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</si>
  <si>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</si>
  <si>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</si>
  <si>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</si>
  <si>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</si>
  <si>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</si>
  <si>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</si>
  <si>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</si>
  <si>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</si>
  <si>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</si>
  <si>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</si>
  <si>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</si>
  <si>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</si>
  <si>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</si>
  <si>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</si>
  <si>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</si>
  <si>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</si>
  <si>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</si>
  <si>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</si>
  <si>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</si>
  <si>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</si>
  <si>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</si>
  <si>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</si>
  <si>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</si>
  <si>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</si>
  <si>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</si>
  <si>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</si>
  <si>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</si>
  <si>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</si>
  <si>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</si>
  <si>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</si>
  <si>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</si>
  <si>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</si>
  <si>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</si>
  <si>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</si>
  <si>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</si>
  <si>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</si>
  <si>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</si>
  <si>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</si>
  <si>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</si>
  <si>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</si>
  <si>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</si>
  <si>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</si>
  <si>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</si>
  <si>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</si>
  <si>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</si>
  <si>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</si>
  <si>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</si>
  <si>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</si>
  <si>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</si>
  <si>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</si>
  <si>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</si>
  <si>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</si>
  <si>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</si>
  <si>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</si>
  <si>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</si>
  <si>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</si>
  <si>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</si>
  <si>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</si>
  <si>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</si>
  <si>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</si>
  <si>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</si>
  <si>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</si>
  <si>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</si>
  <si>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</si>
  <si>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</si>
  <si>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</si>
  <si>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</si>
  <si>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</si>
  <si>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</si>
  <si>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</si>
  <si>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</si>
  <si>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</si>
  <si>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</si>
  <si>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</si>
  <si>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</si>
  <si>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</si>
  <si>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</si>
  <si>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</si>
  <si>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</si>
  <si>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</si>
  <si>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</si>
  <si>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</si>
  <si>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</si>
  <si>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</si>
  <si>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</si>
  <si>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</si>
  <si>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</si>
  <si>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</si>
  <si>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</si>
  <si>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</si>
  <si>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</si>
  <si>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</si>
  <si>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</si>
  <si>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</si>
  <si>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</si>
  <si>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</si>
  <si>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</si>
  <si>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</si>
  <si>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</si>
  <si>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</si>
  <si>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</si>
  <si>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</si>
  <si>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</si>
  <si>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</si>
  <si>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</si>
  <si>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</si>
  <si>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</si>
  <si>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</si>
  <si>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</si>
  <si>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</si>
  <si>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</si>
  <si>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</si>
  <si>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</si>
  <si>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</si>
  <si>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</si>
  <si>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</si>
  <si>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</si>
  <si>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</si>
  <si>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</si>
  <si>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</si>
  <si>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</si>
  <si>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</si>
  <si>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</si>
  <si>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</si>
  <si>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</si>
  <si>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</si>
  <si>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</si>
  <si>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</si>
  <si>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</si>
  <si>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</si>
  <si>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</si>
  <si>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</si>
  <si>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</si>
  <si>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</si>
  <si>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</si>
  <si>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</si>
  <si>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</si>
  <si>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</si>
  <si>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</si>
  <si>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</si>
  <si>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</si>
  <si>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</si>
  <si>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</si>
  <si>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</si>
  <si>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</si>
  <si>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</si>
  <si>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</si>
  <si>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</si>
  <si>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</si>
  <si>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</si>
  <si>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</si>
  <si>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</si>
  <si>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</si>
  <si>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</si>
  <si>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</si>
  <si>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</si>
  <si>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</si>
  <si>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</si>
  <si>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</si>
  <si>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</si>
  <si>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</si>
  <si>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</si>
  <si>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</si>
  <si>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</si>
  <si>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</si>
  <si>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</si>
  <si>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</si>
  <si>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</si>
  <si>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</si>
  <si>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</si>
  <si>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</si>
  <si>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</si>
  <si>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</si>
  <si>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</si>
  <si>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</si>
  <si>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</si>
  <si>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</si>
  <si>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</si>
  <si>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</si>
  <si>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</si>
  <si>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</si>
  <si>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</si>
  <si>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</si>
  <si>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</si>
  <si>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</si>
  <si>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</si>
  <si>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</si>
  <si>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</si>
  <si>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</si>
  <si>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</si>
  <si>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</si>
  <si>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</si>
  <si>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</si>
  <si>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</si>
  <si>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</si>
  <si>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</si>
  <si>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</si>
  <si>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</si>
  <si>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</si>
  <si>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</si>
  <si>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</si>
  <si>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</si>
  <si>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</si>
  <si>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</si>
  <si>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</si>
  <si>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</si>
  <si>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</si>
  <si>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</si>
  <si>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</si>
  <si>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</si>
  <si>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</si>
  <si>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</si>
  <si>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</si>
  <si>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</si>
  <si>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</si>
  <si>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</si>
  <si>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</si>
  <si>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</si>
  <si>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</si>
  <si>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</si>
  <si>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</si>
  <si>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</si>
  <si>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</si>
  <si>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</si>
  <si>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</si>
  <si>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</si>
  <si>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</si>
  <si>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</si>
  <si>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</si>
  <si>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</si>
  <si>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</si>
  <si>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</si>
  <si>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</si>
  <si>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</si>
  <si>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</si>
  <si>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</si>
  <si>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</si>
  <si>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</si>
  <si>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</si>
  <si>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</si>
  <si>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</si>
  <si>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</si>
  <si>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</si>
  <si>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</si>
  <si>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</si>
  <si>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</si>
  <si>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</si>
  <si>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</si>
  <si>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</si>
  <si>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</si>
  <si>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</si>
  <si>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</si>
  <si>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</si>
  <si>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</si>
  <si>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</si>
  <si>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</si>
  <si>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</si>
  <si>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</si>
  <si>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</si>
  <si>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</si>
  <si>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</si>
  <si>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</si>
  <si>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</si>
  <si>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</si>
  <si>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</si>
  <si>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</si>
  <si>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</si>
  <si>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</si>
  <si>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</si>
  <si>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</si>
  <si>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</si>
  <si>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</si>
  <si>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</si>
  <si>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</si>
  <si>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</si>
  <si>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</si>
  <si>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</si>
  <si>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</si>
  <si>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</si>
  <si>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</si>
  <si>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</si>
  <si>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</si>
  <si>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</si>
  <si>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</si>
  <si>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</si>
  <si>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</si>
  <si>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</si>
  <si>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</si>
  <si>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</si>
  <si>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</si>
  <si>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</si>
  <si>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</si>
  <si>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</si>
  <si>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</si>
  <si>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</si>
  <si>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</si>
  <si>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</si>
  <si>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</si>
  <si>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</si>
  <si>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</si>
  <si>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</si>
  <si>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</si>
  <si>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</si>
  <si>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</si>
  <si>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</si>
  <si>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</si>
  <si>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</si>
  <si>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</si>
  <si>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</si>
  <si>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</si>
  <si>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</si>
  <si>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</si>
  <si>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</si>
  <si>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</si>
  <si>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</si>
  <si>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</si>
  <si>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</si>
  <si>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</si>
  <si>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</si>
  <si>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</si>
  <si>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</si>
  <si>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</si>
  <si>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</si>
  <si>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</si>
  <si>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</si>
  <si>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</si>
  <si>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</si>
  <si>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</si>
  <si>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</si>
  <si>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</si>
  <si>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</si>
  <si>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</si>
  <si>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</si>
  <si>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</si>
  <si>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</si>
  <si>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</si>
  <si>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</si>
  <si>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</si>
  <si>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</si>
  <si>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</si>
  <si>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</si>
  <si>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</si>
  <si>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</si>
  <si>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</si>
  <si>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</si>
  <si>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</si>
  <si>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</si>
  <si>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</si>
  <si>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</si>
  <si>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</si>
  <si>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</si>
  <si>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</si>
  <si>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</si>
  <si>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</si>
  <si>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</si>
  <si>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</si>
  <si>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</si>
  <si>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</si>
  <si>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</si>
  <si>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</si>
  <si>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</si>
  <si>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</si>
  <si>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</si>
  <si>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</si>
  <si>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</si>
  <si>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</si>
  <si>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</si>
  <si>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</si>
  <si>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</si>
  <si>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</si>
  <si>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</si>
  <si>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</si>
  <si>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</si>
  <si>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</si>
  <si>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</si>
  <si>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</si>
  <si>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</si>
  <si>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</si>
  <si>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</si>
  <si>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</si>
  <si>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</si>
  <si>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</si>
  <si>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</si>
  <si>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</si>
  <si>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</si>
  <si>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</si>
  <si>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</si>
  <si>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</si>
  <si>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</si>
  <si>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</si>
  <si>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</si>
  <si>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</si>
  <si>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</si>
  <si>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</si>
  <si>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</si>
  <si>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</si>
  <si>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</si>
  <si>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</si>
  <si>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</si>
  <si>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</si>
  <si>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</si>
  <si>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</si>
  <si>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</si>
  <si>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</si>
  <si>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</si>
  <si>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</si>
  <si>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</si>
  <si>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</si>
  <si>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</si>
  <si>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</si>
  <si>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</si>
  <si>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</si>
  <si>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</si>
  <si>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</si>
  <si>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</si>
  <si>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</si>
  <si>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</si>
  <si>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</si>
  <si>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</si>
  <si>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</si>
  <si>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</si>
  <si>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</si>
  <si>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</si>
  <si>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</si>
  <si>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</si>
  <si>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</si>
  <si>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</si>
  <si>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</si>
  <si>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</si>
  <si>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</si>
  <si>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</si>
  <si>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</si>
  <si>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</si>
  <si>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</si>
  <si>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</si>
  <si>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</si>
  <si>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</si>
  <si>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</si>
  <si>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</si>
  <si>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</si>
  <si>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</si>
  <si>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</si>
  <si>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</si>
  <si>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</si>
  <si>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</si>
  <si>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</si>
  <si>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</si>
  <si>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</si>
  <si>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</si>
  <si>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</si>
  <si>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</si>
  <si>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</si>
  <si>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</si>
  <si>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</si>
  <si>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</si>
  <si>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</si>
  <si>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</si>
  <si>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</si>
  <si>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</si>
  <si>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</si>
  <si>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</si>
  <si>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</si>
  <si>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</si>
  <si>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</si>
  <si>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</si>
  <si>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</si>
  <si>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</si>
  <si>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</si>
  <si>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</si>
  <si>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</si>
  <si>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</si>
  <si>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</si>
  <si>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</si>
  <si>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</si>
  <si>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</si>
  <si>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</si>
  <si>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</si>
  <si>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</si>
  <si>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</si>
  <si>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</si>
  <si>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</si>
  <si>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</si>
  <si>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</si>
  <si>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</si>
  <si>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</si>
  <si>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</si>
  <si>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</si>
  <si>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</si>
  <si>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</si>
  <si>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</si>
  <si>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</si>
  <si>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</si>
  <si>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</si>
  <si>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</si>
  <si>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</si>
  <si>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</si>
  <si>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</si>
  <si>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</si>
  <si>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</si>
  <si>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</si>
  <si>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</si>
  <si>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</si>
  <si>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</si>
  <si>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</si>
  <si>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</si>
  <si>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</si>
  <si>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</si>
  <si>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</si>
  <si>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</si>
  <si>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</si>
  <si>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</si>
  <si>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</si>
  <si>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</si>
  <si>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</si>
  <si>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</si>
  <si>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</si>
  <si>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</si>
  <si>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</si>
  <si>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</si>
  <si>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</si>
  <si>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</si>
  <si>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</si>
  <si>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</si>
  <si>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</si>
  <si>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</si>
  <si>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</si>
  <si>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</si>
  <si>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</si>
  <si>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</si>
  <si>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</si>
  <si>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</si>
  <si>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</si>
  <si>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</si>
  <si>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</si>
  <si>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</si>
  <si>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</si>
  <si>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</si>
  <si>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</si>
  <si>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</si>
  <si>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</si>
  <si>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</si>
  <si>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</si>
  <si>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</si>
  <si>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</si>
  <si>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</si>
  <si>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</si>
  <si>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</si>
  <si>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</si>
  <si>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</si>
  <si>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</si>
  <si>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</si>
  <si>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</si>
  <si>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</si>
  <si>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</si>
  <si>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</si>
  <si>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</si>
  <si>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</si>
  <si>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</si>
  <si>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</si>
  <si>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</si>
  <si>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</si>
  <si>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</si>
  <si>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</si>
  <si>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</si>
  <si>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</si>
  <si>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</si>
  <si>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</si>
  <si>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</si>
  <si>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</si>
  <si>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</si>
  <si>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</si>
  <si>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</si>
  <si>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</si>
  <si>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</si>
  <si>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</si>
  <si>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</si>
  <si>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</si>
  <si>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</si>
  <si>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</si>
  <si>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</si>
  <si>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</si>
  <si>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</si>
  <si>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</si>
  <si>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</si>
  <si>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</si>
  <si>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</si>
  <si>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</si>
  <si>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</si>
  <si>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</si>
  <si>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</si>
  <si>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</si>
  <si>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</si>
  <si>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</si>
  <si>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</si>
  <si>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</si>
  <si>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</si>
  <si>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</si>
  <si>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</si>
  <si>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</si>
  <si>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</si>
  <si>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</si>
  <si>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</si>
  <si>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</si>
  <si>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</si>
  <si>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</si>
  <si>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</si>
  <si>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</si>
  <si>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</si>
  <si>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</si>
  <si>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</si>
  <si>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</si>
  <si>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</si>
  <si>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</si>
  <si>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</si>
  <si>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</si>
  <si>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</si>
  <si>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</si>
  <si>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</si>
  <si>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</si>
  <si>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</si>
  <si>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</si>
  <si>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</si>
  <si>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</si>
  <si>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</si>
  <si>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</si>
  <si>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</si>
  <si>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</si>
  <si>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</si>
  <si>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</si>
  <si>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</si>
  <si>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</si>
  <si>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</si>
  <si>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</si>
  <si>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</si>
  <si>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</si>
  <si>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</si>
  <si>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</si>
  <si>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</si>
  <si>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</si>
  <si>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</si>
  <si>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</si>
  <si>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</si>
  <si>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</si>
  <si>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</si>
  <si>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</si>
  <si>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</si>
  <si>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</si>
  <si>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</si>
  <si>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</si>
  <si>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</si>
  <si>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</si>
  <si>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</si>
  <si>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</si>
  <si>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</si>
  <si>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</si>
  <si>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</si>
  <si>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</si>
  <si>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</si>
  <si>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</si>
  <si>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</si>
  <si>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</si>
  <si>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</si>
  <si>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</si>
  <si>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</si>
  <si>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</si>
  <si>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</si>
  <si>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</si>
  <si>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</si>
  <si>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</si>
  <si>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</si>
  <si>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</si>
  <si>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</si>
  <si>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</si>
  <si>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</si>
  <si>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</si>
  <si>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</si>
  <si>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</si>
  <si>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</si>
  <si>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</si>
  <si>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</si>
  <si>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</si>
  <si>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</si>
  <si>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</si>
  <si>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</si>
  <si>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</si>
  <si>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</si>
  <si>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</si>
  <si>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</si>
  <si>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</si>
  <si>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</si>
  <si>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</si>
  <si>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</si>
  <si>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</si>
  <si>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</si>
  <si>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</si>
  <si>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</si>
  <si>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</si>
  <si>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</si>
  <si>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</si>
  <si>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</si>
  <si>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</si>
  <si>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</si>
  <si>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</si>
  <si>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</si>
  <si>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</si>
  <si>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</si>
  <si>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</si>
  <si>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</si>
  <si>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</si>
  <si>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</si>
  <si>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</si>
  <si>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</si>
  <si>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</si>
  <si>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</si>
  <si>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</si>
  <si>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</si>
  <si>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</si>
  <si>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</si>
  <si>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</si>
  <si>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</si>
  <si>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</si>
  <si>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</si>
  <si>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</si>
  <si>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</si>
  <si>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</si>
  <si>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</si>
  <si>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</si>
  <si>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</si>
  <si>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</si>
  <si>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</si>
  <si>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</si>
  <si>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</si>
  <si>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</si>
  <si>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</si>
  <si>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</si>
  <si>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</si>
  <si>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</si>
  <si>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</si>
  <si>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</si>
  <si>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</si>
  <si>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</si>
  <si>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</si>
  <si>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</si>
  <si>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</si>
  <si>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</si>
  <si>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</si>
  <si>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</si>
  <si>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</si>
  <si>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</si>
  <si>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</si>
  <si>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</si>
  <si>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</si>
  <si>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</si>
  <si>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</si>
  <si>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</si>
  <si>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</si>
  <si>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</si>
  <si>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</si>
  <si>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</si>
  <si>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</si>
  <si>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</si>
  <si>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</si>
  <si>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</si>
  <si>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</si>
  <si>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</si>
  <si>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</si>
  <si>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</si>
  <si>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</si>
  <si>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</si>
  <si>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</si>
  <si>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</si>
  <si>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</si>
  <si>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</si>
  <si>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</si>
  <si>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</si>
  <si>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</si>
  <si>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</si>
  <si>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</si>
  <si>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</si>
  <si>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</si>
  <si>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</si>
  <si>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</si>
  <si>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</si>
  <si>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</si>
  <si>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</si>
  <si>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</si>
  <si>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</si>
  <si>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</si>
  <si>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</si>
  <si>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</si>
  <si>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</si>
  <si>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</si>
  <si>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</si>
  <si>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</si>
  <si>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</si>
  <si>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</si>
  <si>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</si>
  <si>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</si>
  <si>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</si>
  <si>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</si>
  <si>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</si>
  <si>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</si>
  <si>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</si>
  <si>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</si>
  <si>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</si>
  <si>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</si>
  <si>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</si>
  <si>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</si>
  <si>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</si>
  <si>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</si>
  <si>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</si>
  <si>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</si>
  <si>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</si>
  <si>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</si>
  <si>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</si>
  <si>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</si>
  <si>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</si>
  <si>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</si>
  <si>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</si>
  <si>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</si>
  <si>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</si>
  <si>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</si>
  <si>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</si>
  <si>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</si>
  <si>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</si>
  <si>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</si>
  <si>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</si>
  <si>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</si>
  <si>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</si>
  <si>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</si>
  <si>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</si>
  <si>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</si>
  <si>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</si>
  <si>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</si>
  <si>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</si>
  <si>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</si>
  <si>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</si>
  <si>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</si>
  <si>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</si>
  <si>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</si>
  <si>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</si>
  <si>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</si>
  <si>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</si>
  <si>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</si>
  <si>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</si>
  <si>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</si>
  <si>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</si>
  <si>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</si>
  <si>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</si>
  <si>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</si>
  <si>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</si>
  <si>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</si>
  <si>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</si>
  <si>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</si>
  <si>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</si>
  <si>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</si>
  <si>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</si>
  <si>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</si>
  <si>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</si>
  <si>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</si>
  <si>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</si>
  <si>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</si>
  <si>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</si>
  <si>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</si>
  <si>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</si>
  <si>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</si>
  <si>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</si>
  <si>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</si>
  <si>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</si>
  <si>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</si>
  <si>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</si>
  <si>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</si>
  <si>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</si>
  <si>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</si>
  <si>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</si>
  <si>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</si>
  <si>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</si>
  <si>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</si>
  <si>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</si>
  <si>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</si>
  <si>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</si>
  <si>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</si>
  <si>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</si>
  <si>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</si>
  <si>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</si>
  <si>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</si>
  <si>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</si>
  <si>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</si>
  <si>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</si>
  <si>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</si>
  <si>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</si>
  <si>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</si>
  <si>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</si>
  <si>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</si>
  <si>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</si>
  <si>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</si>
  <si>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</si>
  <si>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</si>
  <si>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</si>
  <si>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</si>
  <si>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</si>
  <si>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</si>
  <si>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</si>
  <si>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</si>
  <si>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</si>
  <si>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</si>
  <si>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</si>
  <si>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</si>
  <si>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</si>
  <si>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</si>
  <si>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</si>
  <si>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</si>
  <si>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</si>
  <si>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</si>
  <si>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</si>
  <si>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</si>
  <si>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</si>
  <si>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</si>
  <si>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</si>
  <si>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</si>
  <si>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</si>
  <si>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</si>
  <si>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</si>
  <si>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</si>
  <si>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</si>
  <si>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</si>
  <si>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</si>
  <si>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</si>
  <si>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</si>
  <si>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</si>
  <si>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</si>
  <si>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</si>
  <si>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</si>
  <si>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</si>
  <si>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</si>
  <si>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</si>
  <si>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</si>
  <si>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</si>
  <si>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</si>
  <si>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</si>
  <si>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</si>
  <si>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</si>
  <si>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</si>
  <si>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</si>
  <si>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</si>
  <si>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</si>
  <si>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</si>
  <si>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</si>
  <si>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</si>
  <si>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</si>
  <si>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</si>
  <si>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</si>
  <si>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</si>
  <si>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</si>
  <si>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</si>
  <si>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</si>
  <si>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</si>
  <si>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</si>
  <si>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</si>
  <si>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</si>
  <si>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</si>
  <si>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</si>
  <si>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</si>
  <si>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</si>
  <si>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</si>
  <si>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</si>
  <si>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</si>
  <si>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</si>
  <si>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</si>
  <si>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</si>
  <si>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</si>
  <si>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</si>
  <si>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</si>
  <si>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</si>
  <si>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</si>
  <si>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</si>
  <si>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</si>
  <si>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</si>
  <si>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</si>
  <si>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</si>
  <si>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</si>
  <si>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</si>
  <si>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</si>
  <si>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</si>
  <si>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</si>
  <si>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</si>
  <si>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</si>
  <si>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</si>
  <si>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</si>
  <si>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</si>
  <si>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</si>
  <si>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</si>
  <si>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</si>
  <si>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</si>
  <si>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</si>
  <si>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</si>
  <si>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</si>
  <si>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</si>
  <si>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</si>
  <si>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</si>
  <si>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</si>
  <si>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</si>
  <si>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</si>
  <si>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</si>
  <si>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</si>
  <si>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</si>
  <si>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</si>
  <si>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</si>
  <si>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</si>
  <si>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</si>
  <si>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</si>
  <si>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</si>
  <si>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</si>
  <si>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</si>
  <si>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</si>
  <si>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</si>
  <si>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</si>
  <si>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</si>
  <si>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</si>
  <si>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</si>
  <si>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</si>
  <si>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</si>
  <si>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</si>
  <si>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</si>
  <si>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</si>
  <si>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</si>
  <si>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</si>
  <si>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</si>
  <si>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</si>
  <si>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</si>
  <si>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</si>
  <si>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</si>
  <si>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</si>
  <si>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</si>
  <si>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</si>
  <si>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</si>
  <si>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</si>
  <si>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</si>
  <si>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</si>
  <si>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</si>
  <si>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</si>
  <si>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</si>
  <si>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</si>
  <si>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</si>
  <si>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</si>
  <si>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</si>
  <si>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</si>
  <si>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</si>
  <si>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</si>
  <si>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</si>
  <si>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</si>
  <si>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</si>
  <si>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</si>
  <si>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</si>
  <si>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</si>
  <si>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</si>
  <si>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</si>
  <si>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</si>
  <si>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</si>
  <si>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</si>
  <si>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</si>
  <si>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</si>
  <si>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</si>
  <si>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</si>
  <si>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</si>
  <si>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</si>
  <si>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</si>
  <si>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</si>
  <si>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</si>
  <si>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</si>
  <si>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</si>
  <si>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</si>
  <si>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</si>
  <si>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</si>
  <si>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</si>
  <si>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</si>
  <si>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</si>
  <si>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</si>
  <si>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</si>
  <si>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</si>
  <si>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</si>
  <si>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</si>
  <si>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</si>
  <si>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</si>
  <si>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</si>
  <si>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</si>
  <si>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</si>
  <si>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</si>
  <si>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</si>
  <si>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</si>
  <si>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</si>
  <si>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</si>
  <si>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</si>
  <si>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</si>
  <si>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</si>
  <si>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</si>
  <si>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</si>
  <si>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</si>
  <si>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</si>
  <si>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</si>
  <si>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</si>
  <si>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</si>
  <si>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</si>
  <si>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</si>
  <si>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</si>
  <si>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</si>
  <si>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</si>
  <si>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</si>
  <si>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</si>
  <si>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</si>
  <si>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</si>
  <si>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</si>
  <si>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</si>
  <si>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</si>
  <si>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</si>
  <si>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</si>
  <si>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</si>
  <si>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</si>
  <si>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</si>
  <si>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</si>
  <si>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</si>
  <si>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</si>
  <si>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</si>
  <si>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</si>
  <si>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</si>
  <si>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</si>
  <si>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</si>
  <si>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</si>
  <si>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</si>
  <si>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</si>
  <si>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</si>
  <si>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</si>
  <si>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</si>
  <si>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</si>
  <si>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</si>
  <si>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</si>
  <si>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</si>
  <si>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</si>
  <si>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</si>
  <si>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</si>
  <si>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</si>
  <si>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</si>
  <si>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</si>
  <si>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</si>
  <si>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</si>
  <si>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</si>
  <si>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</si>
  <si>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</si>
  <si>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</si>
  <si>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</si>
  <si>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</si>
  <si>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</si>
  <si>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</si>
  <si>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</si>
  <si>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</si>
  <si>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</si>
  <si>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</si>
  <si>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</si>
  <si>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</si>
  <si>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</si>
  <si>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</si>
  <si>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</si>
  <si>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</si>
  <si>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</si>
  <si>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</si>
  <si>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</si>
  <si>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</si>
  <si>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</si>
  <si>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</si>
  <si>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</si>
  <si>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</si>
  <si>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</si>
  <si>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</si>
  <si>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</si>
  <si>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</si>
  <si>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</si>
  <si>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</si>
  <si>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</si>
  <si>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</si>
  <si>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</si>
  <si>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</si>
  <si>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</si>
  <si>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</si>
  <si>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</si>
  <si>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</si>
  <si>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</si>
  <si>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</si>
  <si>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</si>
  <si>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</si>
  <si>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</si>
  <si>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</si>
  <si>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</si>
  <si>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</si>
  <si>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</si>
  <si>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</si>
  <si>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</si>
  <si>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</si>
  <si>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</si>
  <si>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</si>
  <si>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</si>
  <si>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</si>
  <si>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</si>
  <si>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</si>
  <si>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</si>
  <si>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</si>
  <si>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</si>
  <si>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</si>
  <si>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</si>
  <si>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</si>
  <si>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</si>
  <si>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</si>
  <si>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</si>
  <si>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</si>
  <si>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</si>
  <si>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</si>
  <si>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</si>
  <si>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</si>
  <si>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</si>
  <si>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</si>
  <si>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</si>
  <si>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</si>
  <si>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</si>
  <si>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</si>
  <si>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</si>
  <si>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</si>
  <si>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</si>
  <si>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</si>
  <si>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</si>
  <si>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</si>
  <si>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</si>
  <si>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</si>
  <si>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</si>
  <si>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</si>
  <si>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</si>
  <si>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</si>
  <si>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</si>
  <si>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</si>
  <si>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</si>
  <si>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</si>
  <si>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</si>
  <si>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</si>
  <si>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</si>
  <si>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</si>
  <si>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</si>
  <si>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</si>
  <si>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</si>
  <si>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</si>
  <si>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</si>
  <si>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</si>
  <si>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</si>
  <si>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</si>
  <si>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</si>
  <si>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</si>
  <si>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</si>
  <si>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</si>
  <si>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</si>
  <si>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</si>
  <si>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</si>
  <si>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</si>
  <si>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</si>
  <si>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</si>
  <si>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</si>
  <si>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</si>
  <si>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</si>
  <si>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</si>
  <si>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</si>
  <si>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</si>
  <si>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</si>
  <si>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</si>
  <si>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</si>
  <si>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</si>
  <si>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</si>
  <si>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</si>
  <si>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</si>
  <si>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</si>
  <si>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</si>
  <si>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</si>
  <si>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</si>
  <si>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</si>
  <si>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</si>
  <si>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</si>
  <si>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</si>
  <si>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</si>
  <si>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</si>
  <si>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</si>
  <si>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</si>
  <si>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</si>
  <si>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</si>
  <si>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</si>
  <si>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</si>
  <si>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</si>
  <si>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</si>
  <si>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</si>
  <si>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</si>
  <si>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</si>
  <si>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</si>
  <si>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</si>
  <si>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</si>
  <si>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</si>
  <si>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</si>
  <si>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</si>
  <si>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</si>
  <si>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</si>
  <si>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</si>
  <si>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</si>
  <si>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</si>
  <si>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</si>
  <si>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</si>
  <si>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</si>
  <si>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</si>
  <si>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</si>
  <si>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</si>
  <si>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</si>
  <si>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</si>
  <si>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</si>
  <si>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</si>
  <si>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</si>
  <si>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</si>
  <si>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</si>
  <si>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</si>
  <si>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</si>
  <si>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</si>
  <si>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</si>
  <si>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</si>
  <si>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</si>
  <si>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</si>
  <si>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</si>
  <si>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</si>
  <si>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</si>
  <si>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</si>
  <si>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</si>
  <si>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</si>
  <si>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</si>
  <si>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</si>
  <si>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</si>
  <si>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</si>
  <si>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</si>
  <si>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</si>
  <si>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</si>
  <si>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</si>
  <si>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</si>
  <si>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</si>
  <si>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</si>
  <si>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</si>
  <si>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</si>
  <si>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</si>
  <si>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</si>
  <si>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</si>
  <si>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</si>
  <si>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</si>
  <si>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</si>
  <si>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</si>
  <si>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</si>
  <si>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</si>
  <si>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</si>
  <si>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</si>
  <si>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</si>
  <si>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</si>
  <si>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</si>
  <si>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</si>
  <si>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</si>
  <si>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</si>
  <si>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</si>
  <si>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</si>
  <si>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</si>
  <si>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</si>
  <si>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</si>
  <si>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</si>
  <si>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</si>
  <si>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</si>
  <si>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</si>
  <si>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</si>
  <si>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</si>
  <si>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</si>
  <si>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</si>
  <si>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</si>
  <si>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</si>
  <si>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</si>
  <si>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</si>
  <si>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</si>
  <si>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</si>
  <si>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</si>
  <si>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</si>
  <si>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</si>
  <si>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</si>
  <si>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</si>
  <si>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</si>
  <si>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</si>
  <si>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</si>
  <si>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</si>
  <si>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</si>
  <si>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</si>
  <si>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</si>
  <si>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</si>
  <si>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</si>
  <si>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</si>
  <si>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</si>
  <si>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</si>
  <si>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</si>
  <si>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</si>
  <si>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</si>
  <si>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</si>
  <si>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</si>
  <si>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</si>
  <si>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</si>
  <si>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</si>
  <si>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</si>
  <si>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</si>
  <si>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</si>
  <si>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</si>
  <si>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</si>
  <si>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</si>
  <si>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</si>
  <si>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</si>
  <si>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</si>
  <si>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</si>
  <si>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</si>
  <si>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</si>
  <si>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</si>
  <si>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</si>
  <si>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</si>
  <si>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</si>
  <si>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</si>
  <si>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</si>
  <si>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</si>
  <si>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</si>
  <si>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</si>
  <si>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</si>
  <si>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</si>
  <si>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</si>
  <si>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</si>
  <si>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</si>
  <si>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</si>
  <si>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</si>
  <si>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</si>
  <si>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</si>
  <si>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</si>
  <si>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</si>
  <si>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</si>
  <si>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</si>
  <si>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</si>
  <si>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</si>
  <si>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</si>
  <si>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</si>
  <si>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</si>
  <si>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</si>
  <si>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</si>
  <si>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</si>
  <si>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</si>
  <si>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</si>
  <si>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</si>
  <si>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</si>
  <si>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</si>
  <si>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</si>
  <si>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</si>
  <si>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</si>
  <si>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</si>
  <si>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</si>
  <si>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</si>
  <si>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</si>
  <si>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</si>
  <si>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</si>
  <si>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</si>
  <si>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</si>
  <si>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</si>
  <si>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</si>
  <si>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</si>
  <si>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</si>
  <si>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</si>
  <si>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</si>
  <si>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</si>
  <si>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</si>
  <si>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</si>
  <si>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</si>
  <si>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</si>
  <si>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</si>
  <si>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</si>
  <si>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</si>
  <si>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</si>
  <si>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</si>
  <si>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</si>
  <si>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</si>
  <si>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</si>
  <si>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</si>
  <si>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</si>
  <si>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</si>
  <si>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</si>
  <si>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</si>
  <si>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</si>
  <si>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</si>
  <si>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</si>
  <si>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</si>
  <si>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</si>
  <si>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</si>
  <si>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</si>
  <si>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</si>
  <si>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</si>
  <si>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</si>
  <si>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</si>
  <si>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</si>
  <si>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</si>
  <si>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</si>
  <si>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</si>
  <si>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</si>
  <si>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</si>
  <si>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</si>
  <si>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</si>
  <si>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</si>
  <si>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</si>
  <si>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</si>
  <si>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</si>
  <si>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</si>
  <si>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</si>
  <si>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</si>
  <si>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</si>
  <si>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</si>
  <si>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</si>
  <si>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</si>
  <si>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</si>
  <si>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</si>
  <si>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</si>
  <si>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</si>
  <si>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</si>
  <si>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</si>
  <si>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</si>
  <si>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</si>
  <si>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</si>
  <si>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</si>
  <si>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</si>
  <si>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</si>
  <si>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</si>
  <si>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</si>
  <si>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</si>
  <si>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</si>
  <si>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</si>
  <si>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</si>
  <si>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</si>
  <si>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</si>
  <si>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</si>
  <si>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</si>
  <si>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</si>
  <si>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</si>
  <si>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</si>
  <si>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</si>
  <si>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</si>
  <si>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</si>
  <si>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</si>
  <si>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</si>
  <si>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</si>
  <si>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</si>
  <si>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</si>
  <si>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</si>
  <si>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</si>
  <si>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</si>
  <si>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</si>
  <si>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</si>
  <si>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</si>
  <si>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</si>
  <si>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</si>
  <si>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</si>
  <si>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</si>
  <si>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</si>
  <si>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</si>
  <si>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</si>
  <si>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</si>
  <si>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</si>
  <si>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</si>
  <si>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</si>
  <si>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</si>
  <si>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</si>
  <si>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</si>
  <si>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</si>
  <si>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</si>
  <si>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</si>
  <si>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</si>
  <si>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</si>
  <si>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</si>
  <si>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</si>
  <si>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</si>
  <si>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</si>
  <si>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</si>
  <si>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</si>
  <si>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</si>
  <si>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</si>
  <si>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</si>
  <si>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</si>
  <si>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</si>
  <si>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</si>
  <si>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</si>
  <si>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</si>
  <si>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</si>
  <si>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</si>
  <si>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</si>
  <si>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</si>
  <si>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</si>
  <si>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</si>
  <si>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</si>
  <si>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</si>
  <si>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</si>
  <si>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</si>
  <si>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</si>
  <si>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</si>
  <si>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</si>
  <si>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</si>
  <si>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</si>
  <si>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</si>
  <si>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</si>
  <si>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</si>
  <si>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</si>
  <si>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</si>
  <si>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</si>
  <si>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</si>
  <si>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</si>
  <si>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</si>
  <si>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</si>
  <si>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</si>
  <si>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</si>
  <si>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</si>
  <si>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</si>
  <si>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</si>
  <si>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</si>
  <si>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</si>
  <si>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</si>
  <si>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</si>
  <si>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</si>
  <si>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</si>
  <si>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</si>
  <si>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</si>
  <si>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</si>
  <si>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</si>
  <si>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</si>
  <si>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</si>
  <si>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</si>
  <si>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</si>
  <si>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</si>
  <si>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</si>
  <si>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</si>
  <si>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</si>
  <si>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</si>
  <si>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</si>
  <si>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</si>
  <si>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</si>
  <si>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</si>
  <si>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</si>
  <si>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</si>
  <si>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</si>
  <si>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</si>
  <si>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</si>
  <si>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</si>
  <si>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</si>
  <si>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</si>
  <si>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</si>
  <si>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</si>
  <si>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</si>
  <si>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</si>
  <si>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</si>
  <si>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</si>
  <si>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</si>
  <si>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</si>
  <si>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</si>
  <si>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</si>
  <si>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</si>
  <si>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</si>
  <si>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</si>
  <si>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</si>
  <si>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</si>
  <si>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</si>
  <si>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</si>
  <si>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</si>
  <si>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</si>
  <si>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</si>
  <si>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</si>
  <si>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</si>
  <si>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</si>
  <si>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</si>
  <si>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</si>
  <si>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</si>
  <si>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</si>
  <si>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</si>
  <si>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</si>
  <si>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</si>
  <si>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</si>
  <si>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</si>
  <si>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</si>
  <si>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</si>
  <si>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</si>
  <si>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</si>
  <si>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</si>
  <si>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</si>
  <si>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</si>
  <si>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</si>
  <si>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</si>
  <si>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</si>
  <si>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</si>
  <si>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</si>
  <si>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</si>
  <si>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</si>
  <si>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</si>
  <si>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</si>
  <si>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</si>
  <si>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</si>
  <si>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</si>
  <si>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</si>
  <si>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</si>
  <si>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</si>
  <si>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</si>
  <si>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</si>
  <si>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</si>
  <si>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</si>
  <si>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</si>
  <si>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</si>
  <si>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</si>
  <si>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</si>
  <si>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</si>
  <si>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</si>
  <si>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</si>
  <si>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</si>
  <si>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</si>
  <si>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</si>
  <si>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</si>
  <si>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</si>
  <si>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</si>
  <si>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</si>
  <si>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</si>
  <si>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</si>
  <si>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</si>
  <si>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</si>
  <si>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</si>
  <si>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</si>
  <si>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</si>
  <si>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</si>
  <si>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</si>
  <si>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</si>
  <si>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</si>
  <si>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</si>
  <si>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</si>
  <si>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</si>
  <si>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</si>
  <si>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</si>
  <si>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</si>
  <si>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</si>
  <si>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</si>
  <si>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</si>
  <si>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</si>
  <si>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</si>
  <si>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</si>
  <si>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</si>
  <si>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</si>
  <si>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</si>
  <si>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</si>
  <si>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</si>
  <si>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</si>
  <si>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</si>
  <si>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</si>
  <si>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</si>
  <si>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</si>
  <si>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</si>
  <si>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</si>
  <si>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</si>
  <si>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</si>
  <si>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</si>
  <si>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</si>
  <si>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</si>
  <si>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</si>
  <si>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</si>
  <si>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</si>
  <si>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</si>
  <si>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</si>
  <si>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</si>
  <si>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</si>
  <si>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</si>
  <si>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</si>
  <si>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</si>
  <si>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</si>
  <si>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</si>
  <si>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</si>
  <si>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</si>
  <si>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</si>
  <si>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</si>
  <si>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</si>
  <si>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</si>
  <si>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</si>
  <si>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</si>
  <si>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</si>
  <si>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</si>
  <si>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</si>
  <si>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</si>
  <si>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</si>
  <si>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</si>
  <si>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</si>
  <si>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</si>
  <si>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</si>
  <si>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</si>
  <si>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</si>
  <si>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</si>
  <si>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</si>
  <si>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</si>
  <si>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</si>
  <si>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</si>
  <si>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</si>
  <si>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</si>
  <si>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</si>
  <si>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</si>
  <si>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</si>
  <si>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</si>
  <si>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</si>
  <si>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</si>
  <si>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</si>
  <si>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</si>
  <si>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</si>
  <si>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</si>
  <si>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</si>
  <si>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</si>
  <si>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</si>
  <si>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</si>
  <si>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</si>
  <si>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</si>
  <si>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</si>
  <si>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</si>
  <si>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</si>
  <si>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</si>
  <si>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</si>
  <si>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</si>
  <si>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</si>
  <si>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</si>
  <si>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</si>
  <si>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</si>
  <si>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</si>
  <si>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</si>
  <si>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</si>
  <si>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</si>
  <si>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</si>
  <si>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</si>
  <si>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</si>
  <si>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</si>
  <si>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</si>
  <si>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</si>
  <si>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</si>
  <si>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</si>
  <si>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</si>
  <si>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</si>
  <si>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</si>
  <si>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</si>
  <si>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</si>
  <si>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</si>
  <si>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</si>
  <si>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</si>
  <si>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</si>
  <si>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</si>
  <si>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</si>
  <si>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</si>
  <si>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</si>
  <si>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</si>
  <si>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</si>
  <si>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</si>
  <si>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</si>
  <si>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</si>
  <si>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</si>
  <si>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</si>
  <si>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</si>
  <si>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</si>
  <si>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</si>
  <si>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</si>
  <si>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</si>
  <si>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</si>
  <si>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</si>
  <si>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</si>
  <si>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</si>
  <si>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</si>
  <si>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</si>
  <si>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</si>
  <si>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</si>
  <si>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</si>
  <si>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</si>
  <si>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</si>
  <si>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</si>
  <si>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</si>
  <si>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</si>
  <si>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</si>
  <si>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</si>
  <si>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</si>
  <si>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</si>
  <si>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</si>
  <si>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</si>
  <si>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</si>
  <si>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</si>
  <si>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</si>
  <si>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</si>
  <si>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</si>
  <si>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</si>
  <si>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</si>
  <si>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</si>
  <si>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</si>
  <si>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</si>
  <si>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</si>
  <si>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</si>
  <si>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</si>
  <si>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</si>
  <si>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</si>
  <si>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</si>
  <si>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</si>
  <si>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</si>
  <si>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</si>
  <si>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</si>
  <si>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</si>
  <si>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</si>
  <si>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</si>
  <si>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</si>
  <si>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</si>
  <si>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</si>
  <si>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</si>
  <si>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</si>
  <si>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</si>
  <si>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</si>
  <si>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</si>
  <si>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</si>
  <si>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</si>
  <si>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</si>
  <si>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</si>
  <si>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</si>
  <si>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</si>
  <si>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</si>
  <si>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</si>
  <si>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</si>
  <si>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</si>
  <si>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</si>
  <si>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</si>
  <si>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</si>
  <si>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</si>
  <si>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</si>
  <si>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</si>
  <si>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</si>
  <si>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</si>
  <si>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</si>
  <si>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</si>
  <si>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</si>
  <si>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</si>
  <si>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</si>
  <si>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</si>
  <si>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</si>
  <si>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</si>
  <si>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</si>
  <si>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</si>
  <si>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</si>
  <si>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</si>
  <si>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</si>
  <si>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</si>
  <si>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</si>
  <si>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</si>
  <si>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</si>
  <si>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</si>
  <si>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</si>
  <si>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</si>
  <si>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</si>
  <si>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</si>
  <si>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</si>
  <si>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</si>
  <si>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</si>
  <si>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</si>
  <si>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</si>
  <si>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</si>
  <si>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</si>
  <si>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</si>
  <si>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</si>
  <si>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</si>
  <si>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</si>
  <si>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</si>
  <si>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</si>
  <si>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</si>
  <si>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</si>
  <si>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</si>
  <si>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</si>
  <si>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</si>
  <si>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</si>
  <si>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</si>
  <si>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</si>
  <si>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</si>
  <si>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</si>
  <si>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</si>
  <si>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</si>
  <si>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</si>
  <si>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</si>
  <si>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</si>
  <si>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</si>
  <si>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</si>
  <si>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</si>
  <si>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</si>
  <si>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</si>
  <si>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</si>
  <si>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</si>
  <si>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</si>
  <si>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</si>
  <si>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</si>
  <si>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</si>
  <si>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</si>
  <si>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</si>
  <si>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</si>
  <si>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</si>
  <si>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</si>
  <si>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</si>
  <si>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</si>
  <si>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</si>
  <si>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</si>
  <si>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</si>
  <si>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</si>
  <si>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</si>
  <si>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</si>
  <si>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</si>
  <si>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</si>
  <si>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</si>
  <si>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</si>
  <si>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</si>
  <si>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</si>
  <si>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</si>
  <si>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</si>
  <si>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</si>
  <si>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</si>
  <si>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</si>
  <si>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</si>
  <si>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</si>
  <si>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</si>
  <si>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</si>
  <si>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</si>
  <si>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</si>
  <si>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</si>
  <si>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</si>
  <si>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</si>
  <si>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</si>
  <si>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</si>
  <si>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</si>
  <si>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</si>
  <si>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</si>
  <si>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</si>
  <si>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</si>
  <si>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</si>
  <si>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</si>
  <si>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</si>
  <si>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</si>
  <si>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</si>
  <si>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</si>
  <si>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</si>
  <si>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</si>
  <si>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</si>
  <si>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</si>
  <si>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</si>
  <si>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</si>
  <si>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</si>
  <si>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</si>
  <si>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</si>
  <si>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</si>
  <si>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</si>
  <si>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</si>
  <si>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</si>
  <si>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</si>
  <si>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</si>
  <si>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</si>
  <si>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</si>
  <si>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</si>
  <si>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</si>
  <si>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</si>
  <si>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</si>
  <si>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</si>
  <si>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</si>
  <si>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</si>
  <si>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</si>
  <si>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</si>
  <si>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</si>
  <si>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</si>
  <si>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</si>
  <si>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</si>
  <si>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</si>
  <si>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</si>
  <si>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</si>
  <si>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</si>
  <si>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</si>
  <si>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</si>
  <si>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</si>
  <si>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</si>
  <si>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</si>
  <si>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</si>
  <si>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</si>
  <si>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</si>
  <si>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</si>
  <si>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</si>
  <si>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</si>
  <si>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</si>
  <si>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</si>
  <si>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</si>
  <si>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</si>
  <si>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</si>
  <si>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</si>
  <si>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</si>
  <si>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</si>
  <si>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</si>
  <si>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</si>
  <si>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</si>
  <si>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</si>
  <si>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</si>
  <si>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</si>
  <si>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</si>
  <si>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</si>
  <si>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</si>
  <si>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</si>
  <si>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</si>
  <si>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</si>
  <si>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</si>
  <si>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</si>
  <si>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</si>
  <si>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</si>
  <si>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</si>
  <si>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</si>
  <si>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</si>
  <si>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</si>
  <si>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</si>
  <si>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</si>
  <si>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</si>
  <si>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</si>
  <si>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</si>
  <si>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</si>
  <si>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</si>
  <si>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</si>
  <si>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</si>
  <si>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</si>
  <si>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</si>
  <si>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</si>
  <si>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</si>
  <si>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</si>
  <si>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</si>
  <si>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</si>
  <si>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</si>
  <si>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</si>
  <si>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</si>
  <si>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</si>
  <si>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</si>
  <si>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</si>
  <si>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</si>
  <si>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</si>
  <si>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</si>
  <si>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</si>
  <si>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</si>
  <si>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</si>
  <si>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</si>
  <si>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</si>
  <si>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</si>
  <si>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</si>
  <si>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</si>
  <si>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</si>
  <si>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</si>
  <si>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</si>
  <si>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</si>
  <si>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</si>
  <si>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</si>
  <si>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</si>
  <si>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</si>
  <si>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</si>
  <si>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</si>
  <si>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</si>
  <si>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</si>
  <si>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</si>
  <si>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</si>
  <si>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</si>
  <si>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</si>
  <si>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</si>
  <si>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</si>
  <si>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</si>
  <si>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</si>
  <si>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</si>
  <si>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</si>
  <si>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</si>
  <si>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</si>
  <si>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</si>
  <si>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</si>
  <si>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</si>
  <si>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</si>
  <si>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</si>
  <si>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</si>
  <si>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</si>
  <si>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</si>
  <si>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</si>
  <si>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</si>
  <si>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</si>
  <si>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</si>
  <si>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</si>
  <si>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</si>
  <si>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</si>
  <si>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</si>
  <si>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</si>
  <si>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</si>
  <si>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</si>
  <si>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</si>
  <si>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</si>
  <si>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</si>
  <si>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</si>
  <si>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</si>
  <si>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</si>
  <si>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</si>
  <si>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</si>
  <si>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</si>
  <si>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</si>
  <si>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</si>
  <si>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</si>
  <si>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</si>
  <si>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</si>
  <si>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</si>
  <si>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</si>
  <si>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</si>
  <si>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</si>
  <si>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</si>
  <si>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</si>
  <si>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</si>
  <si>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</si>
  <si>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</si>
  <si>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</si>
  <si>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</si>
  <si>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</si>
  <si>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</si>
  <si>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</si>
  <si>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</si>
  <si>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</si>
  <si>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</si>
  <si>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</si>
  <si>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</si>
  <si>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</si>
  <si>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</si>
  <si>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</si>
  <si>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</si>
  <si>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</si>
  <si>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</si>
  <si>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</si>
  <si>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</si>
  <si>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</si>
  <si>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</si>
  <si>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</si>
  <si>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</si>
  <si>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</si>
  <si>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</si>
  <si>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</si>
  <si>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</si>
  <si>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</si>
  <si>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</si>
  <si>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</si>
  <si>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</si>
  <si>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</si>
  <si>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</si>
  <si>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</si>
  <si>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</si>
  <si>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</si>
  <si>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</si>
  <si>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</si>
  <si>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</si>
  <si>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</si>
  <si>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</si>
  <si>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</si>
  <si>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</si>
  <si>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</si>
  <si>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</si>
  <si>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</si>
  <si>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</si>
  <si>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</si>
  <si>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</si>
  <si>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</si>
  <si>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</si>
  <si>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</si>
  <si>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</si>
  <si>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</si>
  <si>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</si>
  <si>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</si>
  <si>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</si>
  <si>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</si>
  <si>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</si>
  <si>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</si>
  <si>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</si>
  <si>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</si>
  <si>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</si>
  <si>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</si>
  <si>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</si>
  <si>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</si>
  <si>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</si>
  <si>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</si>
  <si>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</si>
  <si>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</si>
  <si>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</si>
  <si>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</si>
  <si>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</si>
  <si>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</si>
  <si>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</si>
  <si>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</si>
  <si>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</si>
  <si>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</si>
  <si>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</si>
  <si>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</si>
  <si>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</si>
  <si>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</si>
  <si>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</si>
  <si>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</si>
  <si>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</si>
  <si>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</si>
  <si>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</si>
  <si>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</si>
  <si>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</si>
  <si>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</si>
  <si>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</si>
  <si>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</si>
  <si>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</si>
  <si>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</si>
  <si>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</si>
  <si>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</si>
  <si>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</si>
  <si>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</si>
  <si>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</si>
  <si>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</si>
  <si>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</si>
  <si>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</si>
  <si>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</si>
  <si>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</si>
  <si>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</si>
  <si>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</si>
  <si>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</si>
  <si>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</si>
  <si>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</si>
  <si>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</si>
  <si>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</si>
  <si>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</si>
  <si>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</si>
  <si>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</si>
  <si>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</si>
  <si>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</si>
  <si>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</si>
  <si>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</si>
  <si>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</si>
  <si>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</si>
  <si>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</si>
  <si>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</si>
  <si>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</si>
  <si>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</si>
  <si>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</si>
  <si>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</si>
  <si>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</si>
  <si>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</si>
  <si>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</si>
  <si>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</si>
  <si>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</si>
  <si>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</si>
  <si>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</si>
  <si>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</si>
  <si>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</si>
  <si>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</si>
  <si>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</si>
  <si>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</si>
  <si>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</si>
  <si>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</si>
  <si>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</si>
  <si>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</si>
  <si>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</si>
  <si>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</si>
  <si>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</si>
  <si>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</si>
  <si>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</si>
  <si>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</si>
  <si>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</si>
  <si>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</si>
  <si>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</si>
  <si>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</si>
  <si>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</si>
  <si>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</si>
  <si>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</si>
  <si>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</si>
  <si>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</si>
  <si>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</si>
  <si>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</si>
  <si>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</si>
  <si>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</si>
  <si>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</si>
  <si>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</si>
  <si>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</si>
  <si>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</si>
  <si>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</si>
  <si>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</si>
  <si>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</si>
  <si>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</si>
  <si>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</si>
  <si>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</si>
  <si>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</si>
  <si>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</si>
  <si>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</si>
  <si>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</si>
  <si>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</si>
  <si>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</si>
  <si>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</si>
  <si>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</si>
  <si>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</si>
  <si>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</si>
  <si>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</si>
  <si>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</si>
  <si>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</si>
  <si>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</si>
  <si>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</si>
  <si>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</si>
  <si>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</si>
  <si>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</si>
  <si>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</si>
  <si>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</si>
  <si>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</si>
  <si>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</si>
  <si>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</si>
  <si>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</si>
  <si>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</si>
  <si>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</si>
  <si>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</si>
  <si>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</si>
  <si>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</si>
  <si>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</si>
  <si>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</si>
  <si>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</si>
  <si>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</si>
  <si>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</si>
  <si>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</si>
  <si>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</si>
  <si>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</si>
  <si>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</si>
  <si>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</si>
  <si>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</si>
  <si>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</si>
  <si>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</si>
  <si>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</si>
  <si>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</si>
  <si>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</si>
  <si>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</si>
  <si>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</si>
  <si>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</si>
  <si>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</si>
  <si>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</si>
  <si>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</si>
  <si>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</si>
  <si>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</si>
  <si>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</si>
  <si>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</si>
  <si>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</si>
  <si>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</si>
  <si>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</si>
  <si>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</si>
  <si>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</si>
  <si>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</si>
  <si>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</si>
  <si>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</si>
  <si>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</si>
  <si>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</si>
  <si>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</si>
  <si>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</si>
  <si>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</si>
  <si>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</si>
  <si>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</si>
  <si>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</si>
  <si>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</si>
  <si>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</si>
  <si>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</si>
  <si>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</si>
  <si>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</si>
  <si>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</si>
  <si>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</si>
  <si>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</si>
  <si>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</si>
  <si>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</si>
  <si>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</si>
  <si>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</si>
  <si>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</si>
  <si>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</si>
  <si>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</si>
  <si>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</si>
  <si>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</si>
  <si>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</si>
  <si>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</si>
  <si>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</si>
  <si>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</si>
  <si>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</si>
  <si>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</si>
  <si>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</si>
  <si>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</si>
  <si>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</si>
  <si>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</si>
  <si>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</si>
  <si>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</si>
  <si>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</si>
  <si>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</si>
  <si>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</si>
  <si>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</si>
  <si>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</si>
  <si>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</si>
  <si>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</si>
  <si>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</si>
  <si>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</si>
  <si>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</si>
  <si>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</si>
  <si>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</si>
  <si>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</si>
  <si>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</si>
  <si>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</si>
  <si>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</si>
  <si>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</si>
  <si>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</si>
  <si>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</si>
  <si>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</si>
  <si>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</si>
  <si>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</si>
  <si>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</si>
  <si>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</si>
  <si>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</si>
  <si>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</si>
  <si>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</si>
  <si>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</si>
  <si>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</si>
  <si>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</si>
  <si>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</si>
  <si>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</si>
  <si>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</si>
  <si>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</si>
  <si>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</si>
  <si>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</si>
  <si>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</si>
  <si>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</si>
  <si>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</si>
  <si>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</si>
  <si>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</si>
  <si>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</si>
  <si>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</si>
  <si>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</si>
  <si>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</si>
  <si>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</si>
  <si>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</si>
  <si>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</si>
  <si>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</si>
  <si>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</si>
  <si>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</si>
  <si>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</si>
  <si>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</si>
  <si>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</si>
  <si>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</si>
  <si>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</si>
  <si>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</si>
  <si>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</si>
  <si>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</si>
  <si>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</si>
  <si>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</si>
  <si>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</si>
  <si>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</si>
  <si>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</si>
  <si>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</si>
  <si>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</si>
  <si>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</si>
  <si>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</si>
  <si>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</si>
  <si>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</si>
  <si>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</si>
  <si>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</si>
  <si>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</si>
  <si>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</si>
  <si>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</si>
  <si>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</si>
  <si>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</si>
  <si>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</si>
  <si>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</si>
  <si>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</si>
  <si>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</si>
  <si>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</si>
  <si>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</si>
  <si>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</si>
  <si>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</si>
  <si>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</si>
  <si>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</si>
  <si>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</si>
  <si>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</si>
  <si>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</si>
  <si>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</si>
  <si>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</si>
  <si>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</si>
  <si>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</si>
  <si>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</si>
  <si>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</si>
  <si>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</si>
  <si>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</si>
  <si>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</si>
  <si>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</si>
  <si>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</si>
  <si>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</si>
  <si>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</si>
  <si>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</si>
  <si>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</si>
  <si>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</si>
  <si>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</si>
  <si>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</si>
  <si>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</si>
  <si>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</si>
  <si>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</si>
  <si>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</si>
  <si>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</si>
  <si>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</si>
  <si>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</si>
  <si>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</si>
  <si>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</si>
  <si>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</si>
  <si>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</si>
  <si>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</si>
  <si>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</si>
  <si>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</si>
  <si>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</si>
  <si>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</si>
  <si>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</si>
  <si>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</si>
  <si>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</si>
  <si>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</si>
  <si>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</si>
  <si>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</si>
  <si>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</si>
  <si>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</si>
  <si>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</si>
  <si>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</si>
  <si>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</si>
  <si>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</si>
  <si>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</si>
  <si>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</si>
  <si>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</si>
  <si>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</si>
  <si>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</si>
  <si>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</si>
  <si>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</si>
  <si>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</si>
  <si>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</si>
  <si>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</si>
  <si>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</si>
  <si>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</si>
  <si>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</si>
  <si>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</si>
  <si>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</si>
  <si>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</si>
  <si>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</si>
  <si>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</si>
  <si>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</si>
  <si>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</si>
  <si>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</si>
  <si>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</si>
  <si>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</si>
  <si>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</si>
  <si>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</si>
  <si>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</si>
  <si>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</si>
  <si>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</si>
  <si>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</si>
  <si>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</si>
  <si>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</si>
  <si>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</si>
  <si>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</si>
  <si>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</si>
  <si>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</si>
  <si>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</si>
  <si>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</si>
  <si>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</si>
  <si>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</si>
  <si>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</si>
  <si>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</si>
  <si>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</si>
  <si>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</si>
  <si>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</si>
  <si>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</si>
  <si>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</si>
  <si>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</si>
  <si>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</si>
  <si>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</si>
  <si>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</si>
  <si>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</si>
  <si>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</si>
  <si>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</si>
  <si>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</si>
  <si>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</si>
  <si>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</si>
  <si>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</si>
  <si>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</si>
  <si>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</si>
  <si>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</si>
  <si>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</si>
  <si>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</si>
  <si>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</si>
  <si>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</si>
  <si>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</si>
  <si>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</si>
  <si>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</si>
  <si>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</si>
  <si>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</si>
  <si>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</si>
  <si>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</si>
  <si>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</si>
  <si>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</si>
  <si>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</si>
  <si>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</si>
  <si>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</si>
  <si>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</si>
  <si>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</si>
  <si>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</si>
  <si>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</si>
  <si>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</si>
  <si>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</si>
  <si>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</si>
  <si>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</si>
  <si>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</si>
  <si>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</si>
  <si>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</si>
  <si>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</si>
  <si>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</si>
  <si>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</si>
  <si>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</si>
  <si>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</si>
  <si>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</si>
  <si>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</si>
  <si>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</si>
  <si>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</si>
  <si>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</si>
  <si>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</si>
  <si>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</si>
  <si>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</si>
  <si>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</si>
  <si>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</si>
  <si>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</si>
  <si>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</si>
  <si>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</si>
  <si>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</si>
  <si>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</si>
  <si>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</si>
  <si>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</si>
  <si>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</si>
  <si>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</si>
  <si>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</si>
  <si>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</si>
  <si>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</si>
  <si>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</si>
  <si>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</si>
  <si>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</si>
  <si>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</si>
  <si>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</si>
  <si>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</si>
  <si>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</si>
  <si>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</si>
  <si>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</si>
  <si>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</si>
  <si>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</si>
  <si>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</si>
  <si>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</si>
  <si>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</si>
  <si>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</si>
  <si>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</si>
  <si>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</si>
  <si>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</si>
  <si>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</si>
  <si>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</si>
  <si>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</si>
  <si>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</si>
  <si>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</si>
  <si>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</si>
  <si>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</si>
  <si>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</si>
  <si>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</si>
  <si>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</si>
  <si>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</si>
  <si>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</si>
  <si>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</si>
  <si>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</si>
  <si>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</si>
  <si>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</si>
  <si>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</si>
  <si>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</si>
  <si>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</si>
  <si>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</si>
  <si>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</si>
  <si>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</si>
  <si>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</si>
  <si>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</si>
  <si>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</si>
  <si>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</si>
  <si>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</si>
  <si>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</si>
  <si>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</si>
  <si>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</si>
  <si>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</si>
  <si>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</si>
  <si>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</si>
  <si>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</si>
  <si>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</si>
  <si>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</si>
  <si>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</si>
  <si>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</si>
  <si>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</si>
  <si>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</si>
  <si>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</si>
  <si>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</si>
  <si>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</si>
  <si>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</si>
  <si>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</si>
  <si>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</si>
  <si>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</si>
  <si>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</si>
  <si>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</si>
  <si>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</si>
  <si>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</si>
  <si>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</si>
  <si>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</si>
  <si>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</si>
  <si>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</si>
  <si>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</si>
  <si>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</si>
  <si>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</si>
  <si>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</si>
  <si>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</si>
  <si>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</si>
  <si>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</si>
  <si>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</si>
  <si>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</si>
  <si>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</si>
  <si>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</si>
  <si>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</si>
  <si>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</si>
  <si>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</si>
  <si>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</si>
  <si>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</si>
  <si>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</si>
  <si>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</si>
  <si>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</si>
  <si>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</si>
  <si>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</si>
  <si>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</si>
  <si>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</si>
  <si>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</si>
  <si>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</si>
  <si>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</si>
  <si>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</si>
  <si>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</si>
  <si>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</si>
  <si>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</si>
  <si>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</si>
  <si>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</si>
  <si>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</si>
  <si>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</si>
  <si>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</si>
  <si>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</si>
  <si>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</si>
  <si>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</si>
  <si>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</si>
  <si>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</si>
  <si>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</si>
  <si>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</si>
  <si>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</si>
  <si>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</si>
  <si>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</si>
  <si>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</si>
  <si>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</si>
  <si>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</si>
  <si>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</si>
  <si>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</si>
  <si>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</si>
  <si>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</si>
  <si>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</si>
  <si>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</si>
  <si>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</si>
  <si>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</si>
  <si>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</si>
  <si>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</si>
  <si>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</si>
  <si>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</si>
  <si>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</si>
  <si>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</si>
  <si>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</si>
  <si>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</si>
  <si>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</si>
  <si>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</si>
  <si>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</si>
  <si>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</si>
  <si>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</si>
  <si>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</si>
  <si>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</si>
  <si>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</si>
  <si>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</si>
  <si>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</si>
  <si>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</si>
  <si>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</si>
  <si>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</si>
  <si>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</si>
  <si>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</si>
  <si>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</si>
  <si>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</si>
  <si>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</si>
  <si>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</si>
  <si>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</si>
  <si>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</si>
  <si>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</si>
  <si>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</si>
  <si>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</si>
  <si>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</si>
  <si>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</si>
  <si>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</si>
  <si>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</si>
  <si>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</si>
  <si>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</si>
  <si>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</si>
  <si>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</si>
  <si>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</si>
  <si>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</si>
  <si>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</si>
  <si>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</si>
  <si>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</si>
  <si>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</si>
  <si>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</si>
  <si>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</si>
  <si>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</si>
  <si>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</si>
  <si>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</si>
  <si>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</si>
  <si>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</si>
  <si>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</si>
  <si>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</si>
  <si>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</si>
  <si>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</si>
  <si>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</si>
  <si>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</si>
  <si>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</si>
  <si>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</si>
  <si>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</si>
  <si>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</si>
  <si>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</si>
  <si>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</si>
  <si>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</si>
  <si>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</si>
  <si>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</si>
  <si>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</si>
  <si>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</si>
  <si>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</si>
  <si>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</si>
  <si>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</si>
  <si>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</si>
  <si>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</si>
  <si>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</si>
  <si>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</si>
  <si>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</si>
  <si>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</si>
  <si>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</si>
  <si>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</si>
  <si>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</si>
  <si>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</si>
  <si>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</si>
  <si>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</si>
  <si>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</si>
  <si>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</si>
  <si>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</si>
  <si>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</si>
  <si>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</si>
  <si>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</si>
  <si>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</si>
  <si>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</si>
  <si>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</si>
  <si>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</si>
  <si>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</si>
  <si>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</si>
  <si>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</si>
  <si>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</si>
  <si>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</si>
  <si>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</si>
  <si>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</si>
  <si>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</si>
  <si>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</si>
  <si>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</si>
  <si>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</si>
  <si>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</si>
  <si>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</si>
  <si>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</si>
  <si>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</si>
  <si>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</si>
  <si>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</si>
  <si>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</si>
  <si>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</si>
  <si>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</si>
  <si>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</si>
  <si>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</si>
  <si>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</si>
  <si>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</si>
  <si>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</si>
  <si>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</si>
  <si>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</si>
  <si>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</si>
  <si>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</si>
  <si>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</si>
  <si>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</si>
  <si>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</si>
  <si>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</si>
  <si>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</si>
  <si>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</si>
  <si>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</si>
  <si>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</si>
  <si>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</si>
  <si>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</si>
  <si>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</si>
  <si>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</si>
  <si>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</si>
  <si>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</si>
  <si>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</si>
  <si>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</si>
  <si>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</si>
  <si>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</si>
  <si>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</si>
  <si>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</si>
  <si>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</si>
  <si>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</si>
  <si>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</si>
  <si>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</si>
  <si>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</si>
  <si>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</si>
  <si>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</si>
  <si>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</si>
  <si>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</si>
  <si>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</si>
  <si>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</si>
  <si>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</si>
  <si>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</si>
  <si>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</si>
  <si>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</si>
  <si>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</si>
  <si>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</si>
  <si>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</si>
  <si>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</si>
  <si>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</si>
  <si>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</si>
  <si>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</si>
  <si>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</si>
  <si>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</si>
  <si>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</si>
  <si>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</si>
  <si>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</si>
  <si>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</si>
  <si>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</si>
  <si>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</si>
  <si>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</si>
  <si>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</si>
  <si>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</si>
  <si>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</si>
  <si>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</si>
  <si>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</si>
  <si>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</si>
  <si>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</si>
  <si>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</si>
  <si>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</si>
  <si>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</si>
  <si>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</si>
  <si>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</si>
  <si>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</si>
  <si>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</si>
  <si>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</si>
  <si>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</si>
  <si>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</si>
  <si>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</si>
  <si>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</si>
  <si>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</si>
  <si>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</si>
  <si>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</si>
  <si>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</si>
  <si>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</si>
  <si>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</si>
  <si>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</si>
  <si>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</si>
  <si>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</si>
  <si>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</si>
  <si>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</si>
  <si>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</si>
  <si>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</si>
  <si>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</si>
  <si>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</si>
  <si>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</si>
  <si>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</si>
  <si>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</si>
  <si>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</si>
  <si>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</si>
  <si>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</si>
  <si>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</si>
  <si>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</si>
  <si>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</si>
  <si>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</si>
  <si>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</si>
  <si>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</si>
  <si>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</si>
  <si>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</si>
  <si>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</si>
  <si>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</si>
  <si>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</si>
  <si>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</si>
  <si>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</si>
  <si>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</si>
  <si>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</si>
  <si>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</si>
  <si>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</si>
  <si>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</si>
  <si>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</si>
  <si>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</si>
  <si>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</si>
  <si>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</si>
  <si>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</si>
  <si>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</si>
  <si>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</si>
  <si>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</si>
  <si>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</si>
  <si>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</si>
  <si>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</si>
  <si>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</si>
  <si>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</si>
  <si>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</si>
  <si>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</si>
  <si>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</si>
  <si>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</si>
  <si>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</si>
  <si>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</si>
  <si>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</si>
  <si>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</si>
  <si>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</si>
  <si>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</si>
  <si>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</si>
  <si>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</si>
  <si>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</si>
  <si>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</si>
  <si>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</si>
  <si>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</si>
  <si>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</si>
  <si>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</si>
  <si>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</si>
  <si>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</si>
  <si>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</si>
  <si>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</si>
  <si>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</si>
  <si>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</si>
  <si>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</si>
  <si>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</si>
  <si>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</si>
  <si>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</si>
  <si>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</si>
  <si>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</si>
  <si>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</si>
  <si>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</si>
  <si>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</si>
  <si>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</si>
  <si>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</si>
  <si>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</si>
  <si>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</si>
  <si>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</si>
  <si>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</si>
  <si>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</si>
  <si>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</si>
  <si>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</si>
  <si>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</si>
  <si>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</si>
  <si>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</si>
  <si>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</si>
  <si>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</si>
  <si>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</si>
  <si>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</si>
  <si>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</si>
  <si>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</si>
  <si>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</si>
  <si>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</si>
  <si>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</si>
  <si>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</si>
  <si>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</si>
  <si>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</si>
  <si>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</si>
  <si>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</si>
  <si>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</si>
  <si>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</si>
  <si>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</si>
  <si>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</si>
  <si>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</si>
  <si>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</si>
  <si>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</si>
  <si>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</si>
  <si>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</si>
  <si>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</si>
  <si>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</si>
  <si>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</si>
  <si>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</si>
  <si>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</si>
  <si>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</si>
  <si>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</si>
  <si>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</si>
  <si>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</si>
  <si>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</si>
  <si>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</si>
  <si>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</si>
  <si>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</si>
  <si>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</si>
  <si>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</si>
  <si>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</si>
  <si>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</si>
  <si>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</si>
  <si>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</si>
  <si>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</si>
  <si>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</si>
  <si>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</si>
  <si>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</si>
  <si>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</si>
  <si>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</si>
  <si>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</si>
  <si>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</si>
  <si>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</si>
  <si>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</si>
  <si>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</si>
  <si>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</si>
  <si>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</si>
  <si>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</si>
  <si>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</si>
  <si>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</si>
  <si>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</si>
  <si>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</si>
  <si>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</si>
  <si>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</si>
  <si>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</si>
  <si>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</si>
  <si>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</si>
  <si>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</si>
  <si>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</si>
  <si>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</si>
  <si>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</si>
  <si>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</si>
  <si>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</si>
  <si>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</si>
  <si>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</si>
  <si>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</si>
  <si>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</si>
  <si>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</si>
  <si>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</si>
  <si>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</si>
  <si>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</si>
  <si>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</si>
  <si>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</si>
  <si>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</si>
  <si>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</si>
  <si>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</si>
  <si>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</si>
  <si>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</si>
  <si>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</si>
  <si>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</si>
  <si>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</si>
  <si>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</si>
  <si>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</si>
  <si>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</si>
  <si>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</si>
  <si>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</si>
  <si>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</si>
  <si>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</si>
  <si>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</si>
  <si>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</si>
  <si>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</si>
  <si>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</si>
  <si>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</si>
  <si>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</si>
  <si>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</si>
  <si>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</si>
  <si>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</si>
  <si>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</si>
  <si>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</si>
  <si>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</si>
  <si>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</si>
  <si>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</si>
  <si>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</si>
  <si>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</si>
  <si>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</si>
  <si>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</si>
  <si>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</si>
  <si>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</si>
  <si>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</si>
  <si>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</si>
  <si>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</si>
  <si>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</si>
  <si>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</si>
  <si>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</si>
  <si>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</si>
  <si>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</si>
  <si>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</si>
  <si>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</si>
  <si>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</si>
  <si>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</si>
  <si>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</si>
  <si>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</si>
  <si>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</si>
  <si>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</si>
  <si>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</si>
  <si>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</si>
  <si>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</si>
  <si>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</si>
  <si>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</si>
  <si>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</si>
  <si>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</si>
  <si>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</si>
  <si>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</si>
  <si>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</si>
  <si>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</si>
  <si>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</si>
  <si>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</si>
  <si>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</si>
  <si>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</si>
  <si>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</si>
  <si>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</si>
  <si>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</si>
  <si>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</si>
  <si>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</si>
  <si>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</si>
  <si>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</si>
  <si>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</si>
  <si>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</si>
  <si>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</si>
  <si>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</si>
  <si>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</si>
  <si>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</si>
  <si>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</si>
  <si>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</si>
  <si>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</si>
  <si>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</si>
  <si>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</si>
  <si>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</si>
  <si>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</si>
  <si>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</si>
  <si>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</si>
  <si>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</si>
  <si>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</si>
  <si>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</si>
  <si>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</si>
  <si>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</si>
  <si>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</si>
  <si>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</si>
  <si>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</si>
  <si>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</si>
  <si>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</si>
  <si>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</si>
  <si>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</si>
  <si>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</si>
  <si>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</si>
  <si>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</si>
  <si>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</si>
  <si>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</si>
  <si>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</si>
  <si>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</si>
  <si>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</si>
  <si>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</si>
  <si>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</si>
  <si>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</si>
  <si>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</si>
  <si>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</si>
  <si>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</si>
  <si>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</si>
  <si>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</si>
  <si>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</si>
  <si>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</si>
  <si>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</si>
  <si>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</si>
  <si>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</si>
  <si>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</si>
  <si>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</si>
  <si>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</si>
  <si>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</si>
  <si>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</si>
  <si>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</si>
  <si>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</si>
  <si>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</si>
  <si>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</si>
  <si>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</si>
  <si>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</si>
  <si>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</si>
  <si>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</si>
  <si>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</si>
  <si>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</si>
  <si>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</si>
  <si>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</si>
  <si>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</si>
  <si>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</si>
  <si>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</si>
  <si>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</si>
  <si>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</si>
  <si>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</si>
  <si>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</si>
  <si>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</si>
  <si>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</si>
  <si>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</si>
  <si>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</si>
  <si>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</si>
  <si>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</si>
  <si>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</si>
  <si>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</si>
  <si>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</si>
  <si>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</si>
  <si>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</si>
  <si>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</si>
  <si>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</si>
  <si>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</si>
  <si>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</si>
  <si>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</si>
  <si>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</si>
  <si>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</si>
  <si>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</si>
  <si>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</si>
  <si>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</si>
  <si>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</si>
  <si>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</si>
  <si>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</si>
  <si>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</si>
  <si>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</si>
  <si>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</si>
  <si>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</si>
  <si>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</si>
  <si>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</si>
  <si>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</si>
  <si>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</si>
  <si>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</si>
  <si>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</si>
  <si>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</si>
  <si>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</si>
  <si>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</si>
  <si>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</si>
  <si>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</si>
  <si>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</si>
  <si>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</si>
  <si>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</si>
  <si>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</si>
  <si>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</si>
  <si>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</si>
  <si>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</si>
  <si>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</si>
  <si>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</si>
  <si>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</si>
  <si>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</si>
  <si>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</si>
  <si>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</si>
  <si>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</si>
  <si>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</si>
  <si>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</si>
  <si>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</si>
  <si>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</si>
  <si>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</si>
  <si>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</si>
  <si>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</si>
  <si>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</si>
  <si>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</si>
  <si>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</si>
  <si>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</si>
  <si>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</si>
  <si>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</si>
  <si>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</si>
  <si>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</si>
  <si>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</si>
  <si>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</si>
  <si>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</si>
  <si>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</si>
  <si>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</si>
  <si>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</si>
  <si>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</si>
  <si>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</si>
  <si>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</si>
  <si>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</si>
  <si>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</si>
  <si>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</si>
  <si>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</si>
  <si>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</si>
  <si>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</si>
  <si>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</si>
  <si>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</si>
  <si>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</si>
  <si>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</si>
  <si>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</si>
  <si>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</si>
  <si>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</si>
  <si>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</si>
  <si>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</si>
  <si>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</si>
  <si>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</si>
  <si>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</si>
  <si>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</si>
  <si>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</si>
  <si>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</si>
  <si>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</si>
  <si>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</si>
  <si>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</si>
  <si>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</si>
  <si>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</si>
  <si>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</si>
  <si>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</si>
  <si>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</si>
  <si>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</si>
  <si>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</si>
  <si>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</si>
  <si>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</si>
  <si>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</si>
  <si>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</si>
  <si>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</si>
  <si>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</si>
  <si>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</si>
  <si>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</si>
  <si>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</si>
  <si>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</si>
  <si>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</si>
  <si>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</si>
  <si>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</si>
  <si>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</si>
  <si>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</si>
  <si>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</si>
  <si>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</si>
  <si>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</si>
  <si>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</si>
  <si>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</si>
  <si>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</si>
  <si>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</si>
  <si>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</si>
  <si>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</si>
  <si>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</si>
  <si>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</si>
  <si>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</si>
  <si>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</si>
  <si>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</si>
  <si>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</si>
  <si>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</si>
  <si>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</si>
  <si>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</si>
  <si>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</si>
  <si>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</si>
  <si>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</si>
  <si>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</si>
  <si>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</si>
  <si>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</si>
  <si>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</si>
  <si>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</si>
  <si>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</si>
  <si>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</si>
  <si>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</si>
  <si>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</si>
  <si>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</si>
  <si>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</si>
  <si>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</si>
  <si>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</si>
  <si>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</si>
  <si>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</si>
  <si>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</si>
  <si>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</si>
  <si>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</si>
  <si>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</si>
  <si>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</si>
  <si>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</si>
  <si>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</si>
  <si>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</si>
  <si>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</si>
  <si>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</si>
  <si>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</si>
  <si>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</si>
  <si>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</si>
  <si>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</si>
  <si>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</si>
  <si>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</si>
  <si>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</si>
  <si>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</si>
  <si>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</si>
  <si>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</si>
  <si>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</si>
  <si>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</si>
  <si>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</si>
  <si>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</si>
  <si>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</si>
  <si>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</si>
  <si>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</si>
  <si>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</si>
  <si>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</si>
  <si>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</si>
  <si>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</si>
  <si>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</si>
  <si>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</si>
  <si>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</si>
  <si>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</si>
  <si>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</si>
  <si>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</si>
  <si>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</si>
  <si>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</si>
  <si>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</si>
  <si>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</si>
  <si>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</si>
  <si>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</si>
  <si>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</si>
  <si>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</si>
  <si>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</si>
  <si>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</si>
  <si>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</si>
  <si>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</si>
  <si>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</si>
  <si>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</si>
  <si>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</si>
  <si>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</si>
  <si>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</si>
  <si>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</si>
  <si>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</si>
  <si>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</si>
  <si>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</si>
  <si>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</si>
  <si>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</si>
  <si>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</si>
  <si>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</si>
  <si>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</si>
  <si>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</si>
  <si>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</si>
  <si>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</si>
  <si>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</si>
  <si>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</si>
  <si>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</si>
  <si>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</si>
  <si>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</si>
  <si>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</si>
  <si>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</si>
  <si>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</si>
  <si>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</si>
  <si>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</si>
  <si>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</si>
  <si>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</si>
  <si>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</si>
  <si>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</si>
  <si>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</si>
  <si>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</si>
  <si>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</si>
  <si>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</si>
  <si>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</si>
  <si>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</si>
  <si>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</si>
  <si>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</si>
  <si>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</si>
  <si>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</si>
  <si>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</si>
  <si>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</si>
  <si>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</si>
  <si>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</si>
  <si>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</si>
  <si>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</si>
  <si>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</si>
  <si>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</si>
  <si>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</si>
  <si>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</si>
  <si>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</si>
  <si>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</si>
  <si>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</si>
  <si>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</si>
  <si>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</si>
  <si>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</si>
  <si>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</si>
  <si>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</si>
  <si>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</si>
  <si>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</si>
  <si>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</si>
  <si>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</si>
  <si>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</si>
  <si>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</si>
  <si>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</si>
  <si>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</si>
  <si>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</si>
  <si>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</si>
  <si>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</si>
  <si>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</si>
  <si>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</si>
  <si>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</si>
  <si>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</si>
  <si>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</si>
  <si>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</si>
  <si>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</si>
  <si>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</si>
  <si>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</si>
  <si>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</si>
  <si>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</si>
  <si>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</si>
  <si>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</si>
  <si>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</si>
  <si>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</si>
  <si>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</si>
  <si>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</si>
  <si>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</si>
  <si>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</si>
  <si>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</si>
  <si>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</si>
  <si>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</si>
  <si>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</si>
  <si>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</si>
  <si>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</si>
  <si>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</si>
  <si>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</si>
  <si>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</si>
  <si>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</si>
  <si>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</si>
  <si>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</si>
  <si>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</si>
  <si>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</si>
  <si>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</si>
  <si>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</si>
  <si>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</si>
  <si>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</si>
  <si>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</si>
  <si>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</si>
  <si>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</si>
  <si>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</si>
  <si>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</si>
  <si>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</si>
  <si>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</si>
  <si>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</si>
  <si>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</si>
  <si>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</si>
  <si>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</si>
  <si>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</si>
  <si>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</si>
  <si>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</si>
  <si>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</si>
  <si>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</si>
  <si>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</si>
  <si>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</si>
  <si>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</si>
  <si>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</si>
  <si>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</si>
  <si>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</si>
  <si>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</si>
  <si>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</si>
  <si>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</si>
  <si>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</si>
  <si>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</si>
  <si>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</si>
  <si>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</si>
  <si>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</si>
  <si>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</si>
  <si>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</si>
  <si>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</si>
  <si>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</si>
  <si>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</si>
  <si>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</si>
  <si>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</si>
  <si>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</si>
  <si>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</si>
  <si>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</si>
  <si>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</si>
  <si>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</si>
  <si>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</si>
  <si>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</si>
  <si>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</si>
  <si>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</si>
  <si>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</si>
  <si>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</si>
  <si>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</si>
  <si>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</si>
  <si>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</si>
  <si>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</si>
  <si>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</si>
  <si>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</si>
  <si>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</si>
  <si>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</si>
  <si>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</si>
  <si>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</si>
  <si>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</si>
  <si>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</si>
  <si>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</si>
  <si>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</si>
  <si>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</si>
  <si>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</si>
  <si>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</si>
  <si>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</si>
  <si>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</si>
  <si>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</si>
  <si>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</si>
  <si>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</si>
  <si>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</si>
  <si>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</si>
  <si>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</si>
  <si>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</si>
  <si>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</si>
  <si>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</si>
  <si>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</si>
  <si>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</si>
  <si>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</si>
  <si>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</si>
  <si>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</si>
  <si>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</si>
  <si>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</si>
  <si>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</si>
  <si>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</si>
  <si>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</si>
  <si>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</si>
  <si>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</si>
  <si>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</si>
  <si>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</si>
  <si>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</si>
  <si>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</si>
  <si>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</si>
  <si>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</si>
  <si>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</si>
  <si>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</si>
  <si>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</si>
  <si>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</si>
  <si>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</si>
  <si>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</si>
  <si>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</si>
  <si>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</si>
  <si>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</si>
  <si>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</si>
  <si>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</si>
  <si>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</si>
  <si>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</si>
  <si>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</si>
  <si>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</si>
  <si>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</si>
  <si>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</si>
  <si>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</si>
  <si>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</si>
  <si>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</si>
  <si>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</si>
  <si>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</si>
  <si>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</si>
  <si>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</si>
  <si>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</si>
  <si>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</si>
  <si>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</si>
  <si>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</si>
  <si>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</si>
  <si>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</si>
  <si>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</si>
  <si>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</si>
  <si>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</si>
  <si>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</si>
  <si>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</si>
  <si>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</si>
  <si>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</si>
  <si>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</si>
  <si>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</si>
  <si>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</si>
  <si>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</si>
  <si>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</si>
  <si>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</si>
  <si>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</si>
  <si>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</si>
  <si>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</si>
  <si>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</si>
  <si>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</si>
  <si>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</si>
  <si>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</si>
  <si>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</si>
  <si>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</si>
  <si>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</si>
  <si>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</si>
  <si>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</si>
  <si>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</si>
  <si>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</si>
  <si>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</si>
  <si>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</si>
  <si>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</si>
  <si>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</si>
  <si>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</si>
  <si>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</si>
  <si>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</si>
  <si>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</si>
  <si>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</si>
  <si>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</si>
  <si>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</si>
  <si>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</si>
  <si>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</si>
  <si>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</si>
  <si>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</si>
  <si>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</si>
  <si>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</si>
  <si>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</si>
  <si>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</si>
  <si>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</si>
  <si>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</si>
  <si>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</si>
  <si>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</si>
  <si>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</si>
  <si>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</si>
  <si>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</si>
  <si>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</si>
  <si>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</si>
  <si>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</si>
  <si>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</si>
  <si>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</si>
  <si>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</si>
  <si>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</si>
  <si>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</si>
  <si>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</si>
  <si>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</si>
  <si>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</si>
  <si>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</si>
  <si>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</si>
  <si>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</si>
  <si>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</si>
  <si>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</si>
  <si>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</si>
  <si>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</si>
  <si>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</si>
  <si>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</si>
  <si>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</si>
  <si>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</si>
  <si>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</si>
  <si>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</si>
  <si>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</si>
  <si>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</si>
  <si>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</si>
  <si>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</si>
  <si>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</si>
  <si>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</si>
  <si>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</si>
  <si>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</si>
  <si>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</si>
  <si>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</si>
  <si>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</si>
  <si>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</si>
  <si>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</si>
  <si>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</si>
  <si>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</si>
  <si>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</si>
  <si>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</si>
  <si>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</si>
  <si>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</si>
  <si>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</si>
  <si>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</si>
  <si>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</si>
  <si>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</si>
  <si>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</si>
  <si>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</si>
  <si>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</si>
  <si>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</si>
  <si>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</si>
  <si>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</si>
  <si>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</si>
  <si>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</si>
  <si>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</si>
  <si>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</si>
  <si>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</si>
  <si>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</si>
  <si>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</si>
  <si>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</si>
  <si>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</si>
  <si>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</si>
  <si>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</si>
  <si>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</si>
  <si>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</si>
  <si>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</si>
  <si>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</si>
  <si>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</si>
  <si>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</si>
  <si>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</si>
  <si>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</si>
  <si>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</si>
  <si>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</si>
  <si>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</si>
  <si>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</si>
  <si>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</si>
  <si>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</si>
  <si>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</si>
  <si>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</si>
  <si>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</si>
  <si>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</si>
  <si>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</si>
  <si>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</si>
  <si>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</si>
  <si>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</si>
  <si>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</si>
  <si>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</si>
  <si>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</si>
  <si>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</si>
  <si>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</si>
  <si>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</si>
  <si>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</si>
  <si>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</si>
  <si>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</si>
  <si>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</si>
  <si>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</si>
  <si>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</si>
  <si>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</si>
  <si>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</si>
  <si>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</si>
  <si>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</si>
  <si>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</si>
  <si>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</si>
  <si>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</si>
  <si>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</si>
  <si>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</si>
  <si>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</si>
  <si>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</si>
  <si>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</si>
  <si>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</si>
  <si>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</si>
  <si>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</si>
  <si>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</si>
  <si>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</si>
  <si>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</si>
  <si>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</si>
  <si>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</si>
  <si>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</si>
  <si>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</si>
  <si>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</si>
  <si>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</si>
  <si>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</si>
  <si>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</si>
  <si>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</si>
  <si>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</si>
  <si>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</si>
  <si>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</si>
  <si>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</si>
  <si>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</si>
  <si>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</si>
  <si>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</si>
  <si>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</si>
  <si>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</si>
  <si>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</si>
  <si>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</si>
  <si>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</si>
  <si>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</si>
  <si>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</si>
  <si>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</si>
  <si>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</si>
  <si>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</si>
  <si>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</si>
  <si>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</si>
  <si>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</si>
  <si>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</si>
  <si>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</si>
  <si>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</si>
  <si>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</si>
  <si>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</si>
  <si>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</si>
  <si>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</si>
  <si>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</si>
  <si>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</si>
  <si>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</si>
  <si>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</si>
  <si>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</si>
  <si>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</si>
  <si>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</si>
  <si>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</si>
  <si>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</si>
  <si>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</si>
  <si>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</si>
  <si>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</si>
  <si>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</si>
  <si>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</si>
  <si>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</si>
  <si>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</si>
  <si>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</si>
  <si>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</si>
  <si>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</si>
  <si>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</si>
  <si>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</si>
  <si>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</si>
  <si>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</si>
  <si>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</si>
  <si>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</si>
  <si>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</si>
  <si>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</si>
  <si>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</si>
  <si>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</si>
  <si>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</si>
  <si>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</si>
  <si>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</si>
  <si>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</si>
  <si>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</si>
  <si>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</si>
  <si>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</si>
  <si>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</si>
  <si>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</si>
  <si>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</si>
  <si>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</si>
  <si>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</si>
  <si>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</si>
  <si>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</si>
  <si>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</si>
  <si>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</si>
  <si>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</si>
  <si>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</si>
  <si>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</si>
  <si>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</si>
  <si>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</si>
  <si>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</si>
  <si>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</si>
  <si>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</si>
  <si>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</si>
  <si>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</si>
  <si>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</si>
  <si>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</si>
  <si>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</si>
  <si>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</si>
  <si>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</si>
  <si>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</si>
  <si>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</si>
  <si>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</si>
  <si>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</si>
  <si>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</si>
  <si>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</si>
  <si>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</si>
  <si>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</si>
  <si>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</si>
  <si>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</si>
  <si>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</si>
  <si>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</si>
  <si>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</si>
  <si>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</si>
  <si>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</si>
  <si>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</si>
  <si>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</si>
  <si>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</si>
  <si>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</si>
  <si>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</si>
  <si>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</si>
  <si>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</si>
  <si>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</si>
  <si>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</si>
  <si>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</si>
  <si>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</si>
  <si>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</si>
  <si>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</si>
  <si>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</si>
  <si>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</si>
  <si>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</si>
  <si>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</si>
  <si>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</si>
  <si>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</si>
  <si>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</si>
  <si>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</si>
  <si>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</si>
  <si>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</si>
  <si>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</si>
  <si>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</si>
  <si>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</si>
  <si>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</si>
  <si>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</si>
  <si>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</si>
  <si>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</si>
  <si>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</si>
  <si>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</si>
  <si>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</si>
  <si>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</si>
  <si>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</si>
  <si>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</si>
  <si>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</si>
  <si>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</si>
  <si>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</si>
  <si>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</si>
  <si>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</si>
  <si>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</si>
  <si>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</si>
  <si>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</si>
  <si>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</si>
  <si>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</si>
  <si>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</si>
  <si>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</si>
  <si>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</si>
  <si>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</si>
  <si>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</si>
  <si>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</si>
  <si>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</si>
  <si>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</si>
  <si>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</si>
  <si>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</si>
  <si>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</si>
  <si>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</si>
  <si>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</si>
  <si>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</si>
  <si>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</si>
  <si>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</si>
  <si>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</si>
  <si>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</si>
  <si>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</si>
  <si>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</si>
  <si>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</si>
  <si>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</si>
  <si>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</si>
  <si>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</si>
  <si>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</si>
  <si>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</si>
  <si>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</si>
  <si>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</si>
  <si>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</si>
  <si>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</si>
  <si>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</si>
  <si>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</si>
  <si>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</si>
  <si>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</si>
  <si>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</si>
  <si>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</si>
  <si>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</si>
  <si>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</si>
  <si>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</si>
  <si>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</si>
  <si>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</si>
  <si>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</si>
  <si>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</si>
  <si>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</si>
  <si>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</si>
  <si>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</si>
  <si>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</si>
  <si>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</si>
  <si>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</si>
  <si>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</si>
  <si>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</si>
  <si>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</si>
  <si>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</si>
  <si>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</si>
  <si>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</si>
  <si>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</si>
  <si>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</si>
  <si>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</si>
  <si>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</si>
  <si>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</si>
  <si>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</si>
  <si>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</si>
  <si>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</si>
  <si>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</si>
  <si>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</si>
  <si>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</si>
  <si>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</si>
  <si>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</si>
  <si>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</si>
  <si>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</si>
  <si>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</si>
  <si>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</si>
  <si>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</si>
  <si>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</si>
  <si>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</si>
  <si>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</si>
  <si>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</si>
  <si>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</si>
  <si>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</si>
  <si>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</si>
  <si>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</si>
  <si>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</si>
  <si>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</si>
  <si>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</si>
  <si>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</si>
  <si>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</si>
  <si>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</si>
  <si>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</si>
  <si>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</si>
  <si>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</si>
  <si>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</si>
  <si>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</si>
  <si>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</si>
  <si>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</si>
  <si>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</si>
  <si>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</si>
  <si>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</si>
  <si>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</si>
  <si>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</si>
  <si>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</si>
  <si>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</si>
  <si>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</si>
  <si>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</si>
  <si>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</si>
  <si>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</si>
  <si>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</si>
  <si>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</si>
  <si>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</si>
  <si>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</si>
  <si>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</si>
  <si>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</si>
  <si>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</si>
  <si>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</si>
  <si>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</si>
  <si>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</si>
  <si>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</si>
  <si>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</si>
  <si>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</si>
  <si>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</si>
  <si>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</si>
  <si>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</si>
  <si>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</si>
  <si>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</si>
  <si>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</si>
  <si>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</si>
  <si>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</si>
  <si>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</si>
  <si>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</si>
  <si>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</si>
  <si>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</si>
  <si>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</si>
  <si>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</si>
  <si>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</si>
  <si>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</si>
  <si>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</si>
  <si>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</si>
  <si>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</si>
  <si>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</si>
  <si>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</si>
  <si>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</si>
  <si>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</si>
  <si>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</si>
  <si>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</si>
  <si>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</si>
  <si>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</si>
  <si>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</si>
  <si>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</si>
  <si>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</si>
  <si>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</si>
  <si>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</si>
  <si>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</si>
  <si>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</si>
  <si>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</si>
  <si>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</si>
  <si>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</si>
  <si>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</si>
  <si>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</si>
  <si>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</si>
  <si>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</si>
  <si>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</si>
  <si>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</si>
  <si>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</si>
  <si>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</si>
  <si>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</si>
  <si>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</si>
  <si>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</si>
  <si>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</si>
  <si>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</si>
  <si>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</si>
  <si>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</si>
  <si>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</si>
  <si>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</si>
  <si>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</si>
  <si>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</si>
  <si>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</si>
  <si>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</si>
  <si>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</si>
  <si>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</si>
  <si>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</si>
  <si>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</si>
  <si>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</si>
  <si>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</si>
  <si>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</si>
  <si>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</si>
  <si>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</si>
  <si>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</si>
  <si>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</si>
  <si>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</si>
  <si>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</si>
  <si>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</si>
  <si>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</si>
  <si>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</si>
  <si>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</si>
  <si>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</si>
  <si>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</si>
  <si>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</si>
  <si>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</si>
  <si>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</si>
  <si>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</si>
  <si>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</si>
  <si>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</si>
  <si>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</si>
  <si>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</si>
  <si>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</si>
  <si>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</si>
  <si>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</si>
  <si>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</si>
  <si>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</si>
  <si>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</si>
  <si>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</si>
  <si>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</si>
  <si>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</si>
  <si>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</si>
  <si>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</si>
  <si>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</si>
  <si>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</si>
  <si>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</si>
  <si>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</si>
  <si>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</si>
  <si>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</si>
  <si>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</si>
  <si>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</si>
  <si>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</si>
  <si>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</si>
  <si>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</si>
  <si>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</si>
  <si>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</si>
  <si>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</si>
  <si>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</si>
  <si>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</si>
  <si>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</si>
  <si>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</si>
  <si>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</si>
  <si>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</si>
  <si>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</si>
  <si>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</si>
  <si>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</si>
  <si>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</si>
  <si>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</si>
  <si>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</si>
  <si>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</si>
  <si>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</si>
  <si>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</si>
  <si>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</si>
  <si>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</si>
  <si>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</si>
  <si>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</si>
  <si>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</si>
  <si>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</si>
  <si>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</si>
  <si>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</si>
  <si>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</si>
  <si>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</si>
  <si>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</si>
  <si>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</si>
  <si>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</si>
  <si>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</si>
  <si>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</si>
  <si>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</si>
  <si>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</si>
  <si>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</si>
  <si>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</si>
  <si>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</si>
  <si>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</si>
  <si>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</si>
  <si>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</si>
  <si>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</si>
  <si>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</si>
  <si>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</si>
  <si>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</si>
  <si>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</si>
  <si>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</si>
  <si>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</si>
  <si>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</si>
  <si>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</si>
  <si>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</si>
  <si>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</si>
  <si>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</si>
  <si>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</si>
  <si>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</si>
  <si>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</si>
  <si>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</si>
  <si>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</si>
  <si>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</si>
  <si>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</si>
  <si>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</si>
  <si>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</si>
  <si>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</si>
  <si>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</si>
  <si>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</si>
  <si>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</si>
  <si>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</si>
  <si>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</si>
  <si>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</si>
  <si>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</si>
  <si>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</si>
  <si>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</si>
  <si>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</si>
  <si>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</si>
  <si>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</si>
  <si>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</si>
  <si>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</si>
  <si>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</si>
  <si>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</si>
  <si>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</si>
  <si>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</si>
  <si>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</si>
  <si>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</si>
  <si>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</si>
  <si>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</si>
  <si>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</si>
  <si>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</si>
  <si>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</si>
  <si>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</si>
  <si>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</si>
  <si>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</si>
  <si>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</si>
  <si>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</si>
  <si>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</si>
  <si>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</si>
  <si>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</si>
  <si>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</si>
  <si>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</si>
  <si>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</si>
  <si>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</si>
  <si>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</si>
  <si>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</si>
  <si>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</si>
  <si>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</si>
  <si>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</si>
  <si>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</si>
  <si>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</si>
  <si>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</si>
  <si>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</si>
  <si>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</si>
  <si>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</si>
  <si>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</si>
  <si>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</si>
  <si>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</si>
  <si>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</si>
  <si>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</si>
  <si>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</si>
  <si>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</si>
  <si>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</si>
  <si>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</si>
  <si>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</si>
  <si>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</si>
  <si>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</si>
  <si>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</si>
  <si>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</si>
  <si>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</si>
  <si>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</si>
  <si>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</si>
  <si>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</si>
  <si>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</si>
  <si>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</si>
  <si>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</si>
  <si>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</si>
  <si>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</si>
  <si>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</si>
  <si>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</si>
  <si>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</si>
  <si>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</si>
  <si>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</si>
  <si>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</si>
  <si>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</si>
  <si>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</si>
  <si>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</si>
  <si>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</si>
  <si>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</si>
  <si>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</si>
  <si>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</si>
  <si>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</si>
  <si>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</si>
  <si>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</si>
  <si>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</si>
  <si>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</si>
  <si>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</si>
  <si>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</si>
  <si>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</si>
  <si>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</si>
  <si>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</si>
  <si>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</si>
  <si>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</si>
  <si>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</si>
  <si>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</si>
  <si>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</si>
  <si>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</si>
  <si>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</si>
  <si>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</si>
  <si>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</si>
  <si>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</si>
  <si>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</si>
  <si>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</si>
  <si>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</si>
  <si>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</si>
  <si>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</si>
  <si>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</si>
  <si>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</si>
  <si>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</si>
  <si>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</si>
  <si>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</si>
  <si>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</si>
  <si>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</si>
  <si>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</si>
  <si>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</si>
  <si>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</si>
  <si>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</si>
  <si>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</si>
  <si>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</si>
  <si>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</si>
  <si>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</si>
  <si>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</si>
  <si>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</si>
  <si>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</si>
  <si>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</si>
  <si>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</si>
  <si>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</si>
  <si>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</si>
  <si>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</si>
  <si>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</si>
  <si>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</si>
  <si>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</si>
  <si>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</si>
  <si>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</si>
  <si>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</si>
  <si>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</si>
  <si>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</si>
  <si>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</si>
  <si>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</si>
  <si>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</si>
  <si>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</si>
  <si>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</si>
  <si>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</si>
  <si>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</si>
  <si>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</si>
  <si>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</si>
  <si>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</si>
  <si>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</si>
  <si>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</si>
  <si>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</si>
  <si>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</si>
  <si>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</si>
  <si>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</si>
  <si>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</si>
  <si>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</si>
  <si>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</si>
  <si>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</si>
  <si>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</si>
  <si>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</si>
  <si>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</si>
  <si>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</si>
  <si>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</si>
  <si>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</si>
  <si>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</si>
  <si>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</si>
  <si>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</si>
  <si>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</si>
  <si>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</si>
  <si>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</si>
  <si>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</si>
  <si>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</si>
  <si>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</si>
  <si>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</si>
  <si>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</si>
  <si>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</si>
  <si>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</si>
  <si>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</si>
  <si>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</si>
  <si>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</si>
  <si>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</si>
  <si>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</si>
  <si>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</si>
  <si>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</si>
  <si>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</si>
  <si>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</si>
  <si>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</si>
  <si>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</si>
  <si>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</si>
  <si>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</si>
  <si>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</si>
  <si>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</si>
  <si>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</si>
  <si>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</si>
  <si>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</si>
  <si>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</si>
  <si>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</si>
  <si>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</si>
  <si>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</si>
  <si>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</si>
  <si>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</si>
  <si>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</si>
  <si>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</si>
  <si>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</si>
  <si>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</si>
  <si>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</si>
  <si>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</si>
  <si>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</si>
  <si>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</si>
  <si>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</si>
  <si>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</si>
  <si>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</si>
  <si>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</si>
  <si>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</si>
  <si>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</si>
  <si>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</si>
  <si>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</si>
  <si>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</si>
  <si>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</si>
  <si>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</si>
  <si>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</si>
  <si>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</si>
  <si>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</si>
  <si>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</si>
  <si>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</si>
  <si>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</si>
  <si>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</si>
  <si>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</si>
  <si>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</si>
  <si>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</si>
  <si>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</si>
  <si>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</si>
  <si>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</si>
  <si>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</si>
  <si>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</si>
  <si>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</si>
  <si>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</si>
  <si>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</si>
  <si>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</si>
  <si>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</si>
  <si>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</si>
  <si>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</si>
  <si>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</si>
  <si>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</si>
  <si>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</si>
  <si>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</si>
  <si>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</si>
  <si>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</si>
  <si>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</si>
  <si>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</si>
  <si>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</si>
  <si>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</si>
  <si>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</si>
  <si>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</si>
  <si>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</si>
  <si>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</si>
  <si>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</si>
  <si>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</si>
  <si>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</si>
  <si>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</si>
  <si>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</si>
  <si>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</si>
  <si>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</si>
  <si>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</si>
  <si>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</si>
  <si>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</si>
  <si>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</si>
  <si>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</si>
  <si>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</si>
  <si>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</si>
  <si>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</si>
  <si>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</si>
  <si>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</si>
  <si>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</si>
  <si>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</si>
  <si>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</si>
  <si>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</si>
  <si>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</si>
  <si>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</si>
  <si>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</si>
  <si>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</si>
  <si>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</si>
  <si>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</si>
  <si>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</si>
  <si>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</si>
  <si>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</si>
  <si>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</si>
  <si>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</si>
  <si>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</si>
  <si>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</si>
  <si>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</si>
  <si>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</si>
  <si>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</si>
  <si>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</si>
  <si>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</si>
  <si>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</si>
  <si>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</si>
  <si>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</si>
  <si>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</si>
  <si>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</si>
  <si>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</si>
  <si>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</si>
  <si>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</si>
  <si>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</si>
  <si>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</si>
  <si>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</si>
  <si>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</si>
  <si>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</si>
  <si>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</si>
  <si>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</si>
  <si>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</si>
  <si>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</si>
  <si>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</si>
  <si>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</si>
  <si>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</si>
  <si>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</si>
  <si>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</si>
  <si>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</si>
  <si>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</si>
  <si>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</si>
  <si>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</si>
  <si>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</si>
  <si>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</si>
  <si>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</si>
  <si>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</si>
  <si>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</si>
  <si>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</si>
  <si>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</si>
  <si>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</si>
  <si>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</si>
  <si>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</si>
  <si>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</si>
  <si>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</si>
  <si>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</si>
  <si>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</si>
  <si>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</si>
  <si>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</si>
  <si>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</si>
  <si>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</si>
  <si>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</si>
  <si>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</si>
  <si>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</si>
  <si>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</si>
  <si>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</si>
  <si>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</si>
  <si>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</si>
  <si>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</si>
  <si>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</si>
  <si>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</si>
  <si>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</si>
  <si>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</si>
  <si>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</si>
  <si>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</si>
  <si>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</si>
  <si>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</si>
  <si>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</si>
  <si>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</si>
  <si>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</si>
  <si>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</si>
  <si>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</si>
  <si>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</si>
  <si>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</si>
  <si>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</si>
  <si>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</si>
  <si>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</si>
  <si>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</si>
  <si>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</si>
  <si>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</si>
  <si>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</si>
  <si>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</si>
  <si>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</si>
  <si>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</si>
  <si>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</si>
  <si>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</si>
  <si>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</si>
  <si>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</si>
  <si>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</si>
  <si>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</si>
  <si>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</si>
  <si>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</si>
  <si>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</si>
  <si>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</si>
  <si>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</si>
  <si>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</si>
  <si>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</si>
  <si>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</si>
  <si>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</si>
  <si>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</si>
  <si>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</si>
  <si>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</si>
  <si>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</si>
  <si>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</si>
  <si>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</si>
  <si>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</si>
  <si>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</si>
  <si>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</si>
  <si>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</si>
  <si>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</si>
  <si>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</si>
  <si>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</si>
  <si>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</si>
  <si>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</si>
  <si>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</si>
  <si>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</si>
  <si>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</si>
  <si>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</si>
  <si>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</si>
  <si>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</si>
  <si>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</si>
  <si>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</si>
  <si>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</si>
  <si>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</si>
  <si>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</si>
  <si>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</si>
  <si>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</si>
  <si>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</si>
  <si>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</si>
  <si>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</si>
  <si>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</si>
  <si>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</si>
  <si>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</si>
  <si>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</si>
  <si>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</si>
  <si>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</si>
  <si>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</si>
  <si>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</si>
  <si>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</si>
  <si>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</si>
  <si>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</si>
  <si>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</si>
  <si>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</si>
  <si>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</si>
  <si>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</si>
  <si>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</si>
  <si>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</si>
  <si>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</si>
  <si>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</si>
  <si>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</si>
  <si>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</si>
  <si>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</si>
  <si>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</si>
  <si>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</si>
  <si>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</si>
  <si>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</si>
  <si>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</si>
  <si>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</si>
  <si>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</si>
  <si>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</si>
  <si>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</si>
  <si>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</si>
  <si>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</si>
  <si>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</si>
  <si>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</si>
  <si>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</si>
  <si>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</si>
  <si>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</si>
  <si>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</si>
  <si>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</si>
  <si>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</si>
  <si>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</si>
  <si>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</si>
  <si>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</si>
  <si>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</si>
  <si>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</si>
  <si>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</si>
  <si>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</si>
  <si>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</si>
  <si>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</si>
  <si>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</si>
  <si>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</si>
  <si>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</si>
  <si>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</si>
  <si>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</si>
  <si>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</si>
  <si>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</si>
  <si>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</si>
  <si>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</si>
  <si>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</si>
  <si>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</si>
  <si>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</si>
  <si>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</si>
  <si>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</si>
  <si>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</si>
  <si>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</si>
  <si>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</si>
  <si>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</si>
  <si>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</si>
  <si>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</si>
  <si>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</si>
  <si>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</si>
  <si>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</si>
  <si>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</si>
  <si>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</si>
  <si>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</si>
  <si>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</si>
  <si>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</si>
  <si>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</si>
  <si>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</si>
  <si>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</si>
  <si>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</si>
  <si>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</si>
  <si>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</si>
  <si>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</si>
  <si>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</si>
  <si>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</si>
  <si>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</si>
  <si>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</si>
  <si>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</si>
  <si>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</si>
  <si>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</si>
  <si>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</si>
  <si>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</si>
  <si>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</si>
  <si>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</si>
  <si>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</si>
  <si>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</si>
  <si>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</si>
  <si>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</si>
  <si>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</si>
  <si>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</si>
  <si>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</si>
  <si>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</si>
  <si>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</si>
  <si>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</si>
  <si>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</si>
  <si>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</si>
  <si>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</si>
  <si>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</si>
  <si>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</si>
  <si>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</si>
  <si>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</si>
  <si>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</si>
  <si>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</si>
  <si>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</si>
  <si>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</si>
  <si>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</si>
  <si>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</si>
  <si>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</si>
  <si>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</si>
  <si>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</si>
  <si>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</si>
  <si>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</si>
  <si>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</si>
  <si>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</si>
  <si>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</si>
  <si>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</si>
  <si>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</si>
  <si>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</si>
  <si>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</si>
  <si>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</si>
  <si>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</si>
  <si>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</si>
  <si>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</si>
  <si>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</si>
  <si>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</si>
  <si>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</si>
  <si>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</si>
  <si>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</si>
  <si>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</si>
  <si>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</si>
  <si>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</si>
  <si>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</si>
  <si>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</si>
  <si>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</si>
  <si>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</si>
  <si>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</si>
  <si>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</si>
  <si>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</si>
  <si>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</si>
  <si>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</si>
  <si>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</si>
  <si>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</si>
  <si>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</si>
  <si>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</si>
  <si>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</si>
  <si>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</si>
  <si>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</si>
  <si>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</si>
  <si>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</si>
  <si>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</si>
  <si>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</si>
  <si>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</si>
  <si>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</si>
  <si>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</si>
  <si>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</si>
  <si>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</si>
  <si>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</si>
  <si>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</si>
  <si>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</si>
  <si>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</si>
  <si>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</si>
  <si>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</si>
  <si>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</si>
  <si>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</si>
  <si>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</si>
  <si>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</si>
  <si>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</si>
  <si>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</si>
  <si>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</si>
  <si>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</si>
  <si>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</si>
  <si>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</si>
  <si>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</si>
  <si>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</si>
  <si>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</si>
  <si>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</si>
  <si>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</si>
  <si>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</si>
  <si>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</si>
  <si>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</si>
  <si>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</si>
  <si>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</si>
  <si>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</si>
  <si>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</si>
  <si>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</si>
  <si>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</si>
  <si>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</si>
  <si>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</si>
  <si>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</si>
  <si>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</si>
  <si>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</si>
  <si>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</si>
  <si>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</si>
  <si>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</si>
  <si>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</si>
  <si>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</si>
  <si>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</si>
  <si>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</si>
  <si>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</si>
  <si>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</si>
  <si>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</si>
  <si>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</si>
  <si>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</si>
  <si>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</si>
  <si>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</si>
  <si>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</si>
  <si>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</si>
  <si>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</si>
  <si>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</si>
  <si>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</si>
  <si>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</si>
  <si>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</si>
  <si>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</si>
  <si>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</si>
  <si>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</si>
  <si>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</si>
  <si>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</si>
  <si>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</si>
  <si>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</si>
  <si>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</si>
  <si>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</si>
  <si>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</si>
  <si>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</si>
  <si>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</si>
  <si>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</si>
  <si>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</si>
  <si>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</si>
  <si>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</si>
  <si>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</si>
  <si>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</si>
  <si>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</si>
  <si>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</si>
  <si>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</si>
  <si>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</si>
  <si>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</si>
  <si>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</si>
  <si>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</si>
  <si>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</si>
  <si>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</si>
  <si>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</si>
  <si>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</si>
  <si>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</si>
  <si>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</si>
  <si>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</si>
  <si>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</si>
  <si>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</si>
  <si>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</si>
  <si>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</si>
  <si>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</si>
  <si>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</si>
  <si>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</si>
  <si>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</si>
  <si>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</si>
  <si>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</si>
  <si>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</si>
  <si>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</si>
  <si>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</si>
  <si>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</si>
  <si>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</si>
  <si>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</si>
  <si>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</si>
  <si>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</si>
  <si>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</si>
  <si>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</si>
  <si>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</si>
  <si>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</si>
  <si>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</si>
  <si>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</si>
  <si>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</si>
  <si>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</si>
  <si>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</si>
  <si>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</si>
  <si>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</si>
  <si>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</si>
  <si>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</si>
  <si>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</si>
  <si>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</si>
  <si>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</si>
  <si>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</si>
  <si>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</si>
  <si>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</si>
  <si>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</si>
  <si>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</si>
  <si>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</si>
  <si>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</si>
  <si>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</si>
  <si>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</si>
  <si>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</si>
  <si>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</si>
  <si>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</si>
  <si>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</si>
  <si>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</si>
  <si>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</si>
  <si>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</si>
  <si>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</si>
  <si>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</si>
  <si>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</si>
  <si>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</si>
  <si>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</si>
  <si>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</si>
  <si>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</si>
  <si>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</si>
  <si>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</si>
  <si>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</si>
  <si>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</si>
  <si>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</si>
  <si>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</si>
  <si>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</si>
  <si>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</si>
  <si>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</si>
  <si>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</si>
  <si>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</si>
  <si>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</si>
  <si>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</si>
  <si>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</si>
  <si>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</si>
  <si>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</si>
  <si>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</si>
  <si>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</si>
  <si>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</si>
  <si>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</si>
  <si>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</si>
  <si>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</si>
  <si>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</si>
  <si>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</si>
  <si>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</si>
  <si>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</si>
  <si>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</si>
  <si>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</si>
  <si>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</si>
  <si>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</si>
  <si>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</si>
  <si>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</si>
  <si>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</si>
  <si>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</si>
  <si>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</si>
  <si>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</si>
  <si>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</si>
  <si>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</si>
  <si>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</si>
  <si>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</si>
  <si>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</si>
  <si>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</si>
  <si>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</si>
  <si>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</si>
  <si>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</si>
  <si>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</si>
  <si>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</si>
  <si>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</si>
  <si>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</si>
  <si>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</si>
  <si>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</si>
  <si>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</si>
  <si>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</si>
  <si>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</si>
  <si>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</si>
  <si>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</si>
  <si>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</si>
  <si>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</si>
  <si>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</si>
  <si>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</si>
  <si>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</si>
  <si>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</si>
  <si>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</si>
  <si>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</si>
  <si>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</si>
  <si>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</si>
  <si>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</si>
  <si>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</si>
  <si>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</si>
  <si>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</si>
  <si>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</si>
  <si>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</si>
  <si>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</si>
  <si>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</si>
  <si>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</si>
  <si>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</si>
  <si>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</si>
  <si>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</si>
  <si>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</si>
  <si>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</si>
  <si>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</si>
  <si>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</si>
  <si>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</si>
  <si>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</si>
  <si>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</si>
  <si>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</si>
  <si>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</si>
  <si>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</si>
  <si>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</si>
  <si>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</si>
  <si>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</si>
  <si>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</si>
  <si>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</si>
  <si>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</si>
  <si>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</si>
  <si>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</si>
  <si>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</si>
  <si>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</si>
  <si>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</si>
  <si>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</si>
  <si>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</si>
  <si>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</si>
  <si>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</si>
  <si>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</si>
  <si>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</si>
  <si>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</si>
  <si>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</si>
  <si>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</si>
  <si>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</si>
  <si>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</si>
  <si>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</si>
  <si>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</si>
  <si>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</si>
  <si>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</si>
  <si>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</si>
  <si>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</si>
  <si>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</si>
  <si>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</si>
  <si>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</si>
  <si>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</si>
  <si>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</si>
  <si>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</si>
  <si>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</si>
  <si>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</si>
  <si>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</si>
  <si>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</si>
  <si>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</si>
  <si>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</si>
  <si>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</si>
  <si>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</si>
  <si>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</si>
  <si>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</si>
  <si>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</si>
  <si>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</si>
  <si>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</si>
  <si>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</si>
  <si>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</si>
  <si>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</si>
  <si>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</si>
  <si>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</si>
  <si>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</si>
  <si>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</si>
  <si>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</si>
  <si>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</si>
  <si>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</si>
  <si>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</si>
  <si>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</si>
  <si>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</si>
  <si>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</si>
  <si>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</si>
  <si>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</si>
  <si>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</si>
  <si>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</si>
  <si>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</si>
  <si>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</si>
  <si>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</si>
  <si>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</si>
  <si>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</si>
  <si>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</si>
  <si>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</si>
  <si>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</si>
  <si>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</si>
  <si>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</si>
  <si>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</si>
  <si>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</si>
  <si>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</si>
  <si>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</si>
  <si>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</si>
  <si>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</si>
  <si>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</si>
  <si>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</si>
  <si>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</si>
  <si>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</si>
  <si>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</si>
  <si>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</si>
  <si>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</si>
  <si>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</si>
  <si>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</si>
  <si>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</si>
  <si>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</si>
  <si>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</si>
  <si>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</si>
  <si>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</si>
  <si>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</si>
  <si>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</si>
  <si>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</si>
  <si>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</si>
  <si>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</si>
  <si>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</si>
  <si>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</si>
  <si>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</si>
  <si>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</si>
  <si>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</si>
  <si>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</si>
  <si>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</si>
  <si>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</si>
  <si>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</si>
  <si>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</si>
  <si>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</si>
  <si>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</si>
  <si>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</si>
  <si>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</si>
  <si>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</si>
  <si>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</si>
  <si>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</si>
  <si>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</si>
  <si>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</si>
  <si>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</si>
  <si>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</si>
  <si>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</si>
  <si>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</si>
  <si>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</si>
  <si>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</si>
  <si>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</si>
  <si>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</si>
  <si>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</si>
  <si>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</si>
  <si>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</si>
  <si>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</si>
  <si>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</si>
  <si>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</si>
  <si>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</si>
  <si>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</si>
  <si>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</si>
  <si>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</si>
  <si>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</si>
  <si>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</si>
  <si>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</si>
  <si>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</si>
  <si>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</si>
  <si>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</si>
  <si>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</si>
  <si>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</si>
  <si>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</si>
  <si>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</si>
  <si>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</si>
  <si>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</si>
  <si>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</si>
  <si>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</si>
  <si>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</si>
  <si>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</si>
  <si>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</si>
  <si>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</si>
  <si>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</si>
  <si>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</si>
  <si>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</si>
  <si>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</si>
  <si>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</si>
  <si>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</si>
  <si>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</si>
  <si>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</si>
  <si>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</si>
  <si>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</si>
  <si>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</si>
  <si>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</si>
  <si>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</si>
  <si>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</si>
  <si>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</si>
  <si>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</si>
  <si>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</si>
  <si>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</si>
  <si>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</si>
  <si>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</si>
  <si>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</si>
  <si>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</si>
  <si>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</si>
  <si>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</si>
  <si>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</si>
  <si>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</si>
  <si>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</si>
  <si>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</si>
  <si>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</si>
  <si>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</si>
  <si>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</si>
  <si>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</si>
  <si>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</si>
  <si>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</si>
  <si>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</si>
  <si>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</si>
  <si>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</si>
  <si>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</si>
  <si>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</si>
  <si>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</si>
  <si>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</si>
  <si>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</si>
  <si>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</si>
  <si>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</si>
  <si>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</si>
  <si>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</si>
  <si>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</si>
  <si>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</si>
  <si>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</si>
  <si>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</si>
  <si>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</si>
  <si>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</si>
  <si>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</si>
  <si>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</si>
  <si>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</si>
  <si>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</si>
  <si>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</si>
  <si>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</si>
  <si>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</si>
  <si>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</si>
  <si>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</si>
  <si>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</si>
  <si>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</si>
  <si>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</si>
  <si>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</si>
  <si>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</si>
  <si>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</si>
  <si>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</si>
  <si>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</si>
  <si>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</si>
  <si>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</si>
  <si>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</si>
  <si>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</si>
  <si>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</si>
  <si>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</si>
  <si>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</si>
  <si>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</si>
  <si>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</si>
  <si>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</si>
  <si>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</si>
  <si>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</si>
  <si>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</si>
  <si>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</si>
  <si>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</si>
  <si>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</si>
  <si>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</si>
  <si>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</si>
  <si>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</si>
  <si>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</si>
  <si>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</si>
  <si>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</si>
  <si>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</si>
  <si>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</si>
  <si>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</si>
  <si>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</si>
  <si>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</si>
  <si>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</si>
  <si>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</si>
  <si>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</si>
  <si>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</si>
  <si>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</si>
  <si>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</si>
  <si>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</si>
  <si>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</si>
  <si>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</si>
  <si>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</si>
  <si>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</si>
  <si>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</si>
  <si>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</si>
  <si>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</si>
  <si>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</si>
  <si>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</si>
  <si>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</si>
  <si>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</si>
  <si>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</si>
  <si>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</si>
  <si>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</si>
  <si>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</si>
  <si>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</si>
  <si>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</si>
  <si>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</si>
  <si>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</si>
  <si>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</si>
  <si>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</si>
  <si>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</si>
  <si>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</si>
  <si>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</si>
  <si>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</si>
  <si>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</si>
  <si>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</si>
  <si>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</si>
  <si>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</si>
  <si>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</si>
  <si>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</si>
  <si>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</si>
  <si>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</si>
  <si>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</si>
  <si>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</si>
  <si>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</si>
  <si>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</si>
  <si>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</si>
  <si>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</si>
  <si>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</si>
  <si>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</si>
  <si>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</si>
  <si>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</si>
  <si>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</si>
  <si>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</si>
  <si>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</si>
  <si>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</si>
  <si>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</si>
  <si>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</si>
  <si>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</si>
  <si>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</si>
  <si>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</si>
  <si>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</si>
  <si>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</si>
  <si>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</si>
  <si>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</si>
  <si>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</si>
  <si>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</si>
  <si>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</si>
  <si>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</si>
  <si>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</si>
  <si>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</si>
  <si>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</si>
  <si>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</si>
  <si>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</si>
  <si>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</si>
  <si>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</si>
  <si>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</si>
  <si>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</si>
  <si>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</si>
  <si>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</si>
  <si>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</si>
  <si>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</si>
  <si>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</si>
  <si>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</si>
  <si>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</si>
  <si>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</si>
  <si>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</si>
  <si>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</si>
  <si>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</si>
  <si>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</si>
  <si>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</si>
  <si>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</si>
  <si>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</si>
  <si>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</si>
  <si>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</si>
  <si>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</si>
  <si>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</si>
  <si>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</si>
  <si>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</si>
  <si>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</si>
  <si>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</si>
  <si>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</si>
  <si>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</si>
  <si>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</si>
  <si>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</si>
  <si>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</si>
  <si>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</si>
  <si>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</si>
  <si>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</si>
  <si>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</si>
  <si>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</si>
  <si>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</si>
  <si>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</si>
  <si>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</si>
  <si>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</si>
  <si>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</si>
  <si>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</si>
  <si>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</si>
  <si>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</si>
  <si>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</si>
  <si>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</si>
  <si>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</si>
  <si>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</si>
  <si>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</si>
  <si>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</si>
  <si>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</si>
  <si>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</si>
  <si>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</si>
  <si>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</si>
  <si>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</si>
  <si>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</si>
  <si>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</si>
  <si>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</si>
  <si>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</si>
  <si>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</si>
  <si>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</si>
  <si>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</si>
  <si>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</si>
  <si>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</si>
  <si>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</si>
  <si>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</si>
  <si>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</si>
  <si>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</si>
  <si>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</si>
  <si>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</si>
  <si>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</si>
  <si>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</si>
  <si>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</si>
  <si>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</si>
  <si>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</si>
  <si>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</si>
  <si>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</si>
  <si>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</si>
  <si>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</si>
  <si>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</si>
  <si>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</si>
  <si>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</si>
  <si>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</si>
  <si>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</si>
  <si>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</si>
  <si>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</si>
  <si>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</si>
  <si>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</si>
  <si>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</si>
  <si>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</si>
  <si>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</si>
  <si>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15041RESIN010782020</t>
  </si>
  <si>
    <t>20SD00C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</si>
  <si>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</si>
  <si>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</si>
  <si>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</si>
  <si>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</si>
  <si>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</si>
  <si>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</si>
  <si>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</si>
  <si>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</si>
  <si>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</si>
  <si>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</si>
  <si>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</si>
  <si>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</si>
  <si>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</si>
  <si>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</si>
  <si>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</si>
  <si>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</si>
  <si>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</si>
  <si>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</si>
  <si>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</si>
  <si>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</si>
  <si>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</si>
  <si>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</si>
  <si>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</si>
  <si>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</si>
  <si>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</si>
  <si>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</si>
  <si>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</si>
  <si>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</si>
  <si>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03152212861010</t>
  </si>
  <si>
    <t>FRANCISCO ALEXANDER TOBAR CASTILLO</t>
  </si>
  <si>
    <t>03152810640022</t>
  </si>
  <si>
    <t>MIGUEL HENRIQUEZ CHAVEZ</t>
  </si>
  <si>
    <t>01081604851010</t>
  </si>
  <si>
    <t>FRANCISCO JESUS MELARA SORIANO</t>
  </si>
  <si>
    <t>02032202631017</t>
  </si>
  <si>
    <t>MARIA DEL SOCORRO ANCHETA</t>
  </si>
  <si>
    <t>01100608711013</t>
  </si>
  <si>
    <t>CELESTINO PEREZ JACOBO</t>
  </si>
  <si>
    <t>03152006881020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</si>
  <si>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</si>
  <si>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</si>
  <si>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</si>
  <si>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</si>
  <si>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</si>
  <si>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</si>
  <si>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</si>
  <si>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</si>
  <si>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</si>
  <si>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03150502711027</t>
  </si>
  <si>
    <t>AVELARDO ESPINOZA RIVAS</t>
  </si>
  <si>
    <t>UDP POLICLINICA</t>
  </si>
  <si>
    <t>02020807510018</t>
  </si>
  <si>
    <t>DINORA MAGAÑA</t>
  </si>
  <si>
    <t>03150707841020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</si>
  <si>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</si>
  <si>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</si>
  <si>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</si>
  <si>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</si>
  <si>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</si>
  <si>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</si>
  <si>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</si>
  <si>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01081704541019</t>
  </si>
  <si>
    <t>MARIA ELENA ZUNIGA VDA DE ALVARENGA</t>
  </si>
  <si>
    <t>EL GRANJERO S.A DE C.V.</t>
  </si>
  <si>
    <t>05121506660010</t>
  </si>
  <si>
    <t>JOSE ANGEL VALENCIA PEREZ</t>
  </si>
  <si>
    <t>03061811941018</t>
  </si>
  <si>
    <t>KEVIN ROLANDO SOFOCLES RECINOS</t>
  </si>
  <si>
    <t>CONSTRUCTORA DISA S.A DE C.V.</t>
  </si>
  <si>
    <t>03122006771016</t>
  </si>
  <si>
    <t>MIRIAM HARDEE ESCOBAR</t>
  </si>
  <si>
    <t>MOTORES Y VEHICULOS S.A DE C.V.</t>
  </si>
  <si>
    <t>06142704091019</t>
  </si>
  <si>
    <t>MEGABLOCK S.A DE C.V.</t>
  </si>
  <si>
    <t>AMERICAN PETROLEUM DE EL SALVADOR</t>
  </si>
  <si>
    <t>LEOS S.A DE C.V.</t>
  </si>
  <si>
    <t>02100808071012</t>
  </si>
  <si>
    <t>SYMTEK S.A DE C.V.</t>
  </si>
  <si>
    <t>03151505691015</t>
  </si>
  <si>
    <t>ROBERTO ELIAS RODRIGUEZ</t>
  </si>
  <si>
    <t>06141703001046</t>
  </si>
  <si>
    <t>COOP DE CAFETALEROS SIGLO XXI</t>
  </si>
  <si>
    <t>06143005191030</t>
  </si>
  <si>
    <t>PRODUCTOS DE BIOMASA S.A DE C.V.</t>
  </si>
  <si>
    <t>05010703161018</t>
  </si>
  <si>
    <t>GASPRO DE EL SALVADOR S.A DE C.V.</t>
  </si>
  <si>
    <t>05071611851017</t>
  </si>
  <si>
    <t>ERICK ARMANDO BARAHONA</t>
  </si>
  <si>
    <t>06142112951025</t>
  </si>
  <si>
    <t>ACNEPRO S.A DE C.V.</t>
  </si>
  <si>
    <t>SARAN S.A DE C.V.</t>
  </si>
  <si>
    <t>03010907741016</t>
  </si>
  <si>
    <t>MANUEL DE JESUS AGUIRRE ACOSTA</t>
  </si>
  <si>
    <t>CORPORIN S.A DE C.V.</t>
  </si>
  <si>
    <t>06141112201046</t>
  </si>
  <si>
    <t>MCCORMICK TRACTORES DE CENTROAMERICA</t>
  </si>
  <si>
    <t>09082608580010</t>
  </si>
  <si>
    <t>LUIS ALBERTO HERNANDEZ ALDANA</t>
  </si>
  <si>
    <t>05151409041015</t>
  </si>
  <si>
    <t>GORCO LIMITADO S.A DE C.V.</t>
  </si>
  <si>
    <t>TEJEMET S.A DE C.V.</t>
  </si>
  <si>
    <t>06140102840029</t>
  </si>
  <si>
    <t>NOBS HIDRODIFUCION</t>
  </si>
  <si>
    <t>06032407751016</t>
  </si>
  <si>
    <t>MILTON RAFAEL PANIAGUA AGUILAR</t>
  </si>
  <si>
    <t>TECNUTRAL S.A DE C.V</t>
  </si>
  <si>
    <t>06081603661011</t>
  </si>
  <si>
    <t>OSCAR HERIBERTO QUINTANILLA HERNANDEZ</t>
  </si>
  <si>
    <t>00</t>
  </si>
  <si>
    <t>06143105790034</t>
  </si>
  <si>
    <t>CAFECOYO S.A DE C.V.</t>
  </si>
  <si>
    <t>IMPORTADORA DE FRUTAS S.A DE C.V.</t>
  </si>
  <si>
    <t>RAMIREZ VENTURA S.A DE C.V</t>
  </si>
  <si>
    <t>BORGONOVO POHL S.A DE C.V.</t>
  </si>
  <si>
    <t>DEL TROPICFOOD S.A DE C.V.</t>
  </si>
  <si>
    <t>06142711201018</t>
  </si>
  <si>
    <t>DISTRIBUIDORA DE EQUIPOS Y SERVICIOS</t>
  </si>
  <si>
    <t>AGROINDUSTRIA CENTROAMERICANA</t>
  </si>
  <si>
    <t>PEDRERA PROTERSA S.A DE C.V.</t>
  </si>
  <si>
    <t>ASFALTOS DE CENTROAMERICA S.A DE C.V.</t>
  </si>
  <si>
    <t>06141502131049</t>
  </si>
  <si>
    <t>LLANTAS Y ACCESORIOS</t>
  </si>
  <si>
    <t>EXPORTADORA PACAS MARTINEZ</t>
  </si>
  <si>
    <t>CASA BAZZYNI S.A DE C.V.</t>
  </si>
  <si>
    <t>03150106851053</t>
  </si>
  <si>
    <t>MARGOTH YANIRA GARCIA DE RIVERA</t>
  </si>
  <si>
    <t>05031807931041</t>
  </si>
  <si>
    <t>ESTEFANY CAROLINA HENRIQUEZ</t>
  </si>
  <si>
    <t>05032111191015</t>
  </si>
  <si>
    <t>UNIKO S.A DE C.V</t>
  </si>
  <si>
    <t>06140407151028</t>
  </si>
  <si>
    <t>MAPLESA S.A DE C.V.</t>
  </si>
  <si>
    <t>PROSELA S.A DE C.V.</t>
  </si>
  <si>
    <t>03020812921012</t>
  </si>
  <si>
    <t>CRISTIAN GERARDO ORELLANA CACERES</t>
  </si>
  <si>
    <t>05072910600025</t>
  </si>
  <si>
    <t>RICARDO GARCIA SERMEÑO</t>
  </si>
  <si>
    <t>ECONSA</t>
  </si>
  <si>
    <t>05030802660021</t>
  </si>
  <si>
    <t>EDWIN EDGARDO SANDOVAL</t>
  </si>
  <si>
    <t>05110608781011</t>
  </si>
  <si>
    <t>ADALBERTO JOSE CORDOBA</t>
  </si>
  <si>
    <t>05032712691031</t>
  </si>
  <si>
    <t>RENE ARTURO DE PAZ</t>
  </si>
  <si>
    <t>ALISAL S.A DE C.V.</t>
  </si>
  <si>
    <t>06141501740017</t>
  </si>
  <si>
    <t>METALURGICA SARTI S.A DE C.V</t>
  </si>
  <si>
    <t>06141201051040</t>
  </si>
  <si>
    <t>TALLER INDUSTRIAL MENA SALVADOREÑA</t>
  </si>
  <si>
    <t>05011112671013</t>
  </si>
  <si>
    <t>PABLO ERNERTO MIGUEL VALLADARES</t>
  </si>
  <si>
    <t>06141106081047</t>
  </si>
  <si>
    <t>TRANSPORTE ARGUETA REYES</t>
  </si>
  <si>
    <t>02102102191026</t>
  </si>
  <si>
    <t>KMA CENTROAMERICANA S.A DE C.V.</t>
  </si>
  <si>
    <t>06143108121014</t>
  </si>
  <si>
    <t>INDUSTRIAS SUPERIOR</t>
  </si>
  <si>
    <t>02101208201024</t>
  </si>
  <si>
    <t>RAYMUNDO COMPANY S.A DE C.V.</t>
  </si>
  <si>
    <t>06140909821256</t>
  </si>
  <si>
    <t>KARLA STEPHANIA MELENDEZ TEJADA</t>
  </si>
  <si>
    <t>05021309761010</t>
  </si>
  <si>
    <t>JUAN CARLOS RAMIREZ ALVARADO</t>
  </si>
  <si>
    <t>05110204741024</t>
  </si>
  <si>
    <t xml:space="preserve">ALFONSO ERNESTO ALFARO </t>
  </si>
  <si>
    <t>02101906711018</t>
  </si>
  <si>
    <t>ELIOTY GIUSEPPE REYES CARRANZA</t>
  </si>
  <si>
    <t>06142811660011</t>
  </si>
  <si>
    <t xml:space="preserve">MIRANDA LUPONE SOL Y COMPAÑÍA </t>
  </si>
  <si>
    <t>14062105441019</t>
  </si>
  <si>
    <t>MANUEL ANTONIO SOSA VILLATORO</t>
  </si>
  <si>
    <t>GENERAL FERRETERA DE EL SALVADOR</t>
  </si>
  <si>
    <t>ALMAPA S.A DE C.V.</t>
  </si>
  <si>
    <t>06142411091067</t>
  </si>
  <si>
    <t>CIVIL INFRAESTRUCTURA S.A DE C.V.</t>
  </si>
  <si>
    <t>06141504161069</t>
  </si>
  <si>
    <t>GLOBAL SERVICE EL SALVADOR</t>
  </si>
  <si>
    <t>INGENIERIA Y TECNICA</t>
  </si>
  <si>
    <t>05030404881013</t>
  </si>
  <si>
    <t>GREYSI LISETH BONILLA RIVERA</t>
  </si>
  <si>
    <t>06142005181012</t>
  </si>
  <si>
    <t>TIRE EXPRESS S.A DE C.V.</t>
  </si>
  <si>
    <t>06140105081012</t>
  </si>
  <si>
    <t>POP TRESCIENTOS SESENTA S.A DE C.V.</t>
  </si>
  <si>
    <t>10100807601019</t>
  </si>
  <si>
    <t>SERGIO ISABEL NAVARRO</t>
  </si>
  <si>
    <t>04152911751010</t>
  </si>
  <si>
    <t>DOLORES RODRIGUEZ PINEDA</t>
  </si>
  <si>
    <t>05111112021013</t>
  </si>
  <si>
    <t>CONSULTEF S.A DE C.V.</t>
  </si>
  <si>
    <t>PRODUCTOS AGROALIMENTICIOS</t>
  </si>
  <si>
    <t>03021503510019</t>
  </si>
  <si>
    <t>HERNAN RAMOS</t>
  </si>
  <si>
    <t>06141611181021</t>
  </si>
  <si>
    <t>TALLERES EL ADONAI S.A DE C.V.</t>
  </si>
  <si>
    <t>12090606831018</t>
  </si>
  <si>
    <t>AGUSTIN VENTURA BATRES GONZALES</t>
  </si>
  <si>
    <t>06141401051095</t>
  </si>
  <si>
    <t>SUSSHI CORPORACION S.A DE C.V.</t>
  </si>
  <si>
    <t>05111402961010</t>
  </si>
  <si>
    <t>FIBRAS MMASR S.A DE C.V.</t>
  </si>
  <si>
    <t>05132009891023</t>
  </si>
  <si>
    <t>JONATHAN DAWINND PALACIOS</t>
  </si>
  <si>
    <t>06142801121048</t>
  </si>
  <si>
    <t>DINAMIC POWER ADD FULL ENERGY</t>
  </si>
  <si>
    <t>05020107731015</t>
  </si>
  <si>
    <t>RAFAEL ANTONIO RIVAS PALACIOS</t>
  </si>
  <si>
    <t>TRANSPORTES MARTINEZ S.A DE C.V.</t>
  </si>
  <si>
    <t>05112511841055</t>
  </si>
  <si>
    <t>JULIO ALBERTO ESPINOSA CASTELLON</t>
  </si>
  <si>
    <t>06140102911014</t>
  </si>
  <si>
    <t>INSUMOS Y PRODUCTOS S.A DE C.V.</t>
  </si>
  <si>
    <t>06140211590164</t>
  </si>
  <si>
    <t>JOSE TOMAS GALVEZ SANTOS</t>
  </si>
  <si>
    <t>06141910981034</t>
  </si>
  <si>
    <t>TECNITEL S.A DE C.V.</t>
  </si>
  <si>
    <t>05031404680020</t>
  </si>
  <si>
    <t>JAIME DE JESUS ROMERO</t>
  </si>
  <si>
    <t>GALDAMEZ MARTINEZ CONSTRUCTORES</t>
  </si>
  <si>
    <t>07021306751029</t>
  </si>
  <si>
    <t>ISMAEL ANTONIO PEREZ</t>
  </si>
  <si>
    <t>06142006121072</t>
  </si>
  <si>
    <t>CARNES DE EL SALVADOR S.A DE C.V</t>
  </si>
  <si>
    <t>07151801791011</t>
  </si>
  <si>
    <t>JEREMIAS ARTIGA DE PAZ</t>
  </si>
  <si>
    <t>ARROCERA JERUSALEM</t>
  </si>
  <si>
    <t>05040506800014</t>
  </si>
  <si>
    <t>ACOPASA DE RL</t>
  </si>
  <si>
    <t>05111109201019</t>
  </si>
  <si>
    <t>TALLERES Y REPUESTOS HERNANDEZ S.A DE C.V.</t>
  </si>
  <si>
    <t>DIAGRI S.A DE C.V.</t>
  </si>
  <si>
    <t>07090202620016</t>
  </si>
  <si>
    <t>OTHMARO ANTONIO LANDAVERDE</t>
  </si>
  <si>
    <t>05110507121010</t>
  </si>
  <si>
    <t>TRANSTEX S.A DE C.V.</t>
  </si>
  <si>
    <t>06140407131051</t>
  </si>
  <si>
    <t>TRANSPORTE ANDRADE S.A DE C.V.</t>
  </si>
  <si>
    <t>TECNIAVES S.A DE C.V.</t>
  </si>
  <si>
    <t>12172203961015</t>
  </si>
  <si>
    <t>COMERCIAL JULITO S.A DE C.V.</t>
  </si>
  <si>
    <t>01121211851010</t>
  </si>
  <si>
    <t>LUIS MARIO MURILLO MAGARIN</t>
  </si>
  <si>
    <t>06140401971015</t>
  </si>
  <si>
    <t>SERVYTRANS S.A DE C.V.</t>
  </si>
  <si>
    <t>10102703490013</t>
  </si>
  <si>
    <t>ALDO VINICIO PARDUCCI MELENDEZ</t>
  </si>
  <si>
    <t>DISTRIBUIDORA DE ALIMENTOS BASICOS</t>
  </si>
  <si>
    <t>05201506841015</t>
  </si>
  <si>
    <t>GERMAN ADALBERTO RAMIREZ</t>
  </si>
  <si>
    <t>06142907091032</t>
  </si>
  <si>
    <t>MANTENIMEINTO Y REPARACIONES</t>
  </si>
  <si>
    <t>96151110001022</t>
  </si>
  <si>
    <t>AXEL EDUARDO ARROLLO ENRIQUEZ</t>
  </si>
  <si>
    <t>05100610841018</t>
  </si>
  <si>
    <t>WILLIAM ALEXANDER DE LEON</t>
  </si>
  <si>
    <t>01081903731013</t>
  </si>
  <si>
    <t xml:space="preserve">JOSE ANTONIO ZEPEDA </t>
  </si>
  <si>
    <t>05112302011010</t>
  </si>
  <si>
    <t>INDUSTRIAS BELLI S.A DE C.V.</t>
  </si>
  <si>
    <t>08212103620016</t>
  </si>
  <si>
    <t>DIEGO LUIS TROYA GOMEZ</t>
  </si>
  <si>
    <t>TRANSPORTES DANY</t>
  </si>
  <si>
    <t>06142611121076</t>
  </si>
  <si>
    <t>FIBRATECNICA S.A DE C.V.</t>
  </si>
  <si>
    <t>06141404161045</t>
  </si>
  <si>
    <t>JM CONSTRUCCIONES S.A DE C.V.</t>
  </si>
  <si>
    <t>06140711111040</t>
  </si>
  <si>
    <t>SUPLIDORES DE BIOMASA S.A DE C.V.</t>
  </si>
  <si>
    <t>06141711171023</t>
  </si>
  <si>
    <t>VE EL SALVDOR S.A DE C.V.</t>
  </si>
  <si>
    <t>05042401751036</t>
  </si>
  <si>
    <t>WILLIAM OTONIEL VELSQUEZ</t>
  </si>
  <si>
    <t>05110108680010</t>
  </si>
  <si>
    <t>GILBERTO MOLINA ARGUETA</t>
  </si>
  <si>
    <t>05172806801015</t>
  </si>
  <si>
    <t>SUPRA DEVELOPMENT S.A DE C.V.</t>
  </si>
  <si>
    <t>06142206831147</t>
  </si>
  <si>
    <t>DENISSE REBECA BEATRIZ PEREZ</t>
  </si>
  <si>
    <t>06142006031020</t>
  </si>
  <si>
    <t>FERRUSAL S.A DE C.V.</t>
  </si>
  <si>
    <t>05023112781020</t>
  </si>
  <si>
    <t>JUAN ESTEBAN ARDON</t>
  </si>
  <si>
    <t>06141911141080</t>
  </si>
  <si>
    <t>GRUPO MIGUEL S.A DE C.V.</t>
  </si>
  <si>
    <t>06141606101052</t>
  </si>
  <si>
    <t>CORPORACION FERGU S.A DE C.V.</t>
  </si>
  <si>
    <t>05030412811016</t>
  </si>
  <si>
    <t>SERGIO BALMORE GUARDADO PINEDA</t>
  </si>
  <si>
    <t>ELSYS CAKE S.A DE C.V.</t>
  </si>
  <si>
    <t>05020802741013</t>
  </si>
  <si>
    <t>OTO BLADIMIR CALDERON ALDANA</t>
  </si>
  <si>
    <t>05183105191010</t>
  </si>
  <si>
    <t>MULTISERVICIOS FLORES MEJIA</t>
  </si>
  <si>
    <t>INVERSIONES Y PROYECTOS CUSCATLAN</t>
  </si>
  <si>
    <t>06142901811173</t>
  </si>
  <si>
    <t>JOSE IRVING GRANADOS ARQUETA</t>
  </si>
  <si>
    <t>15041RESCR305742019</t>
  </si>
  <si>
    <t>19BL000F</t>
  </si>
  <si>
    <t>06143005051069</t>
  </si>
  <si>
    <t>02101504211019</t>
  </si>
  <si>
    <t>PROGRAFE, S.A. DE C.V.</t>
  </si>
  <si>
    <t>05020107641016</t>
  </si>
  <si>
    <t>RIGOBERTO CANDIDO RIVERA</t>
  </si>
  <si>
    <t>SOCIEDAD MEDICA Y LABORATORIO CLINICO, S.A. DE C.V.</t>
  </si>
  <si>
    <t>05030804450017</t>
  </si>
  <si>
    <t>ROXANA RAQUEL SANDOVAL</t>
  </si>
  <si>
    <t>05130906831014</t>
  </si>
  <si>
    <t>LILIAN ISABEL SEGOVIA DE MORALES</t>
  </si>
  <si>
    <t>06140409921033</t>
  </si>
  <si>
    <t>GALIO SA DE CV</t>
  </si>
  <si>
    <t>05110111081016</t>
  </si>
  <si>
    <t>PISOS LAS DELICIAS SA DE CV</t>
  </si>
  <si>
    <t>06142612801135</t>
  </si>
  <si>
    <t>DANIEL HERNADEZ ZALDAÑA</t>
  </si>
  <si>
    <t>02/01/2024</t>
  </si>
  <si>
    <t>06/01/2024</t>
  </si>
  <si>
    <t>16/01/2024</t>
  </si>
  <si>
    <t>19/01/2024</t>
  </si>
  <si>
    <t>30/01/2024</t>
  </si>
  <si>
    <t>30/12/2023</t>
  </si>
  <si>
    <t>027672860</t>
  </si>
  <si>
    <t>MANUEL ANTONIO MONTANO</t>
  </si>
  <si>
    <t>24/01/2024</t>
  </si>
  <si>
    <t>10010406761014</t>
  </si>
  <si>
    <t>SAUL ANTONIO PORTILLO PALACIOS</t>
  </si>
  <si>
    <t>23/12/2023</t>
  </si>
  <si>
    <t>023418329</t>
  </si>
  <si>
    <t>ANIBAL DE JESUS ARTEAGA RIVERA</t>
  </si>
  <si>
    <t>27/01/2024</t>
  </si>
  <si>
    <t>FFB5CC54CDC8405E8E70F552E1530308</t>
  </si>
  <si>
    <t>15/01/2024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</si>
</sst>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  <font>
      <b/>
      <sz val="9"/>
      <color rgb="FF333333"/>
      <name val="Arial"/>
      <family val="2"/>
    </font>
    <font>
      <sz val="12"/>
      <color rgb="FF212529"/>
      <name val="Segoe UI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4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3" fillId="14" borderId="0" xfId="0" applyFont="1" applyFill="1"/>
    <xf numFmtId="0" fontId="24" fillId="0" borderId="0" xfId="0" applyFont="1"/>
    <xf numFmtId="0" fontId="21" fillId="0" borderId="22" xfId="0" applyFont="1" applyBorder="1"/>
    <xf numFmtId="44" fontId="25" fillId="0" borderId="23" xfId="1" applyFont="1" applyFill="1" applyBorder="1"/>
    <xf numFmtId="44" fontId="25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0" fillId="0" borderId="0" xfId="0" applyNumberFormat="1" applyFont="1"/>
    <xf numFmtId="44" fontId="25" fillId="0" borderId="0" xfId="1" applyFont="1" applyFill="1" applyBorder="1"/>
    <xf numFmtId="44" fontId="25" fillId="0" borderId="0" xfId="1" applyFont="1" applyBorder="1"/>
    <xf numFmtId="0" fontId="21" fillId="0" borderId="24" xfId="0" applyFont="1" applyBorder="1"/>
    <xf numFmtId="44" fontId="25" fillId="0" borderId="25" xfId="1" applyFont="1" applyFill="1" applyBorder="1"/>
    <xf numFmtId="44" fontId="18" fillId="0" borderId="23" xfId="1" applyFont="1" applyFill="1" applyBorder="1"/>
    <xf numFmtId="44" fontId="26" fillId="0" borderId="25" xfId="1" applyFont="1" applyFill="1" applyBorder="1"/>
    <xf numFmtId="44" fontId="27" fillId="0" borderId="6" xfId="1" applyFont="1" applyBorder="1" applyAlignment="1"/>
    <xf numFmtId="44" fontId="27" fillId="0" borderId="6" xfId="1" applyFont="1" applyBorder="1" applyAlignment="1">
      <alignment horizontal="right"/>
    </xf>
    <xf numFmtId="44" fontId="27" fillId="7" borderId="6" xfId="1" applyFont="1" applyFill="1" applyBorder="1" applyAlignment="1">
      <alignment horizontal="right"/>
    </xf>
    <xf numFmtId="49" fontId="27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28" fillId="0" borderId="24" xfId="0" applyFont="1" applyBorder="1"/>
    <xf numFmtId="44" fontId="22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29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1" fillId="0" borderId="28" xfId="0" applyNumberFormat="1" applyFont="1" applyBorder="1"/>
    <xf numFmtId="0" fontId="21" fillId="15" borderId="22" xfId="0" applyFont="1" applyFill="1" applyBorder="1"/>
    <xf numFmtId="44" fontId="25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0" fontId="0" fillId="0" borderId="17" xfId="0" applyBorder="1"/>
    <xf numFmtId="0" fontId="32" fillId="10" borderId="0" xfId="0" applyFont="1" applyFill="1"/>
    <xf numFmtId="44" fontId="18" fillId="0" borderId="0" xfId="1" applyFont="1" applyFill="1" applyBorder="1"/>
    <xf numFmtId="0" fontId="11" fillId="7" borderId="6" xfId="0" applyFont="1" applyFill="1" applyBorder="1" applyAlignment="1">
      <alignment horizontal="center"/>
    </xf>
    <xf numFmtId="44" fontId="22" fillId="12" borderId="6" xfId="1" applyFont="1" applyFill="1" applyBorder="1" applyAlignment="1">
      <alignment horizontal="right"/>
    </xf>
    <xf numFmtId="0" fontId="33" fillId="0" borderId="0" xfId="0" applyFont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0" fillId="14" borderId="26" xfId="1" applyFont="1" applyFill="1" applyBorder="1" applyAlignment="1">
      <alignment horizontal="center" vertical="center"/>
    </xf>
    <xf numFmtId="44" fontId="30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16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5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2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16" totalsRowShown="0"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DxfId="109" dataCellStyle="Moneda"/>
    <tableColumn id="9" xr3:uid="{00000000-0010-0000-0000-000009000000}" name="I. EXENTAS" dataDxfId="108" dataCellStyle="Moneda"/>
    <tableColumn id="10" xr3:uid="{00000000-0010-0000-0000-00000A000000}" name="IMPOR EX" dataDxfId="107" dataCellStyle="Moneda"/>
    <tableColumn id="11" xr3:uid="{00000000-0010-0000-0000-00000B000000}" name="C. GRAVADA" dataDxfId="106" dataCellStyle="Moneda"/>
    <tableColumn id="12" xr3:uid="{00000000-0010-0000-0000-00000C000000}" name="INTER GRAVA" dataDxfId="105" dataCellStyle="Moneda"/>
    <tableColumn id="13" xr3:uid="{00000000-0010-0000-0000-00000D000000}" name="IMPOR BIENES" dataDxfId="104" dataCellStyle="Moneda"/>
    <tableColumn id="14" xr3:uid="{00000000-0010-0000-0000-00000E000000}" name="IMPOR SERV" dataDxfId="103" dataCellStyle="Moneda"/>
    <tableColumn id="15" xr3:uid="{00000000-0010-0000-0000-00000F000000}" name="IVA" dataDxfId="102" dataCellStyle="Moneda"/>
    <tableColumn id="16" xr3:uid="{00000000-0010-0000-0000-000010000000}" name="TOTAL C." dataDxfId="101" dataCellStyle="Moneda"/>
    <tableColumn id="20" xr3:uid="{00000000-0010-0000-0000-000014000000}" name="DUI" dataDxfId="100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99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S3" totalsRowShown="0">
  <tableColumns count="19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97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96" dataCellStyle="Moneda"/>
    <tableColumn id="18" xr3:uid="{00000000-0010-0000-0100-000012000000}" name="ANEXO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19" totalsRowShown="0" dataDxfId="95" dataCellStyle="Moneda">
  <tableColumns count="22">
    <tableColumn id="1" xr3:uid="{00000000-0010-0000-0200-000001000000}" name="MES"/>
    <tableColumn id="2" xr3:uid="{00000000-0010-0000-0200-000002000000}" name="FECHA" dataDxfId="94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 dataDxfId="93" dataCellStyle="Moneda"/>
    <tableColumn id="13" xr3:uid="{00000000-0010-0000-0200-00000D000000}" name="VENTAS NO" dataDxfId="92" dataCellStyle="Moneda"/>
    <tableColumn id="14" xr3:uid="{00000000-0010-0000-0200-00000E000000}" name="V NO SUJETAS" dataDxfId="91" dataCellStyle="Moneda"/>
    <tableColumn id="15" xr3:uid="{00000000-0010-0000-0200-00000F000000}" name="V GRAVADAS" dataDxfId="90" dataCellStyle="Moneda"/>
    <tableColumn id="16" xr3:uid="{00000000-0010-0000-0200-000010000000}" name="EX IN CA" dataDxfId="89" dataCellStyle="Moneda"/>
    <tableColumn id="17" xr3:uid="{00000000-0010-0000-0200-000011000000}" name="EX OUT CA" dataDxfId="88" dataCellStyle="Moneda"/>
    <tableColumn id="18" xr3:uid="{00000000-0010-0000-0200-000012000000}" name="EX SERVICE" dataDxfId="87" dataCellStyle="Moneda"/>
    <tableColumn id="19" xr3:uid="{00000000-0010-0000-0200-000013000000}" name="V ZONA FRAN" dataDxfId="86" dataCellStyle="Moneda"/>
    <tableColumn id="20" xr3:uid="{00000000-0010-0000-0200-000014000000}" name="V CTA A 3ERO" dataDxfId="85" dataCellStyle="Moneda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3" totalsRowCount="1" headerRowDxfId="84" headerRowBorderDxfId="83" tableBorderDxfId="82">
  <autoFilter ref="A1:J2" xr:uid="{00000000-0009-0000-0100-000007000000}"/>
  <tableColumns count="10">
    <tableColumn id="1" xr3:uid="{00000000-0010-0000-0300-000001000000}" name="Mes" totalsRowLabel="Total" dataDxfId="81"/>
    <tableColumn id="10" xr3:uid="{00000000-0010-0000-0300-00000A000000}" name="NCR" dataDxfId="80"/>
    <tableColumn id="2" xr3:uid="{00000000-0010-0000-0300-000002000000}" name="NIT Agente" dataDxfId="79"/>
    <tableColumn id="3" xr3:uid="{00000000-0010-0000-0300-000003000000}" name="Fecha de emisión" dataDxfId="78" totalsRowDxfId="77"/>
    <tableColumn id="4" xr3:uid="{00000000-0010-0000-0300-000004000000}" name="Tipo de documento" totalsRowFunction="sum" dataDxfId="76" totalsRowDxfId="75"/>
    <tableColumn id="5" xr3:uid="{00000000-0010-0000-0300-000005000000}" name="Serie" totalsRowFunction="sum" dataDxfId="74" totalsRowDxfId="73"/>
    <tableColumn id="6" xr3:uid="{00000000-0010-0000-0300-000006000000}" name="Número de documento" dataDxfId="72" totalsRowDxfId="71"/>
    <tableColumn id="7" xr3:uid="{00000000-0010-0000-0300-000007000000}" name="Monto sujeto" totalsRowFunction="sum" dataDxfId="70" totalsRowDxfId="69" dataCellStyle="Moneda"/>
    <tableColumn id="13" xr3:uid="{00000000-0010-0000-0300-00000D000000}" name="Monto Retención 1%" totalsRowFunction="sum" dataDxfId="68" totalsRowDxfId="67" dataCellStyle="Moneda"/>
    <tableColumn id="8" xr3:uid="{00000000-0010-0000-0300-000008000000}" name="ANEXO" totalsRowFunction="sum" dataDxfId="66" totalsRowDxfId="65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4" headerRowBorderDxfId="63" tableBorderDxfId="62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1"/>
    <tableColumn id="10" xr3:uid="{00000000-0010-0000-0400-00000A000000}" name="NCR" dataDxfId="60"/>
    <tableColumn id="2" xr3:uid="{00000000-0010-0000-0400-000002000000}" name="NIT Agente" dataDxfId="59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8">
      <calculatedColumnFormula>VLOOKUP(Tabla69[[#This Row],[Columna5]],'[2]LIBRO '!$A$1:$B$1007,2,FALSE)</calculatedColumnFormula>
    </tableColumn>
    <tableColumn id="17" xr3:uid="{00000000-0010-0000-0400-000011000000}" name="Columna5" dataDxfId="57">
      <calculatedColumnFormula>VLOOKUP(Tabla69[[#This Row],[NIT Agente]],Tabla4[#All],2,FALSE)</calculatedColumnFormula>
    </tableColumn>
    <tableColumn id="12" xr3:uid="{00000000-0010-0000-0400-00000C000000}" name="Columna2" dataDxfId="56" totalsRowDxfId="55">
      <calculatedColumnFormula>VLOOKUP(Tabla69[[#This Row],[Columna1]],'[2]LIBRO '!$A$1:$B$902,2,FALSE)</calculatedColumnFormula>
    </tableColumn>
    <tableColumn id="11" xr3:uid="{00000000-0010-0000-0400-00000B000000}" name="Columna1" dataDxfId="54">
      <calculatedColumnFormula>VLOOKUP(Tabla69[[#This Row],[NIT Agente]],Tabla4[#All],2,FALSE)</calculatedColumnFormula>
    </tableColumn>
    <tableColumn id="3" xr3:uid="{00000000-0010-0000-0400-000003000000}" name="Fecha de emisión" dataDxfId="53"/>
    <tableColumn id="4" xr3:uid="{00000000-0010-0000-0400-000004000000}" name="Tipo de documento" totalsRowFunction="sum" dataDxfId="52" totalsRowDxfId="51"/>
    <tableColumn id="5" xr3:uid="{00000000-0010-0000-0400-000005000000}" name="Serie" totalsRowFunction="sum" dataDxfId="50" totalsRowDxfId="49"/>
    <tableColumn id="6" xr3:uid="{00000000-0010-0000-0400-000006000000}" name="Número de documento" totalsRowFunction="sum" dataDxfId="48" totalsRowDxfId="47"/>
    <tableColumn id="7" xr3:uid="{00000000-0010-0000-0400-000007000000}" name="Monto sujeto" totalsRowFunction="sum" dataDxfId="46" totalsRowDxfId="45" dataCellStyle="Moneda"/>
    <tableColumn id="13" xr3:uid="{00000000-0010-0000-0400-00000D000000}" name="Columna3" dataDxfId="44" totalsRowDxfId="43" dataCellStyle="Moneda"/>
    <tableColumn id="8" xr3:uid="{00000000-0010-0000-0400-000008000000}" name="Monto Retención 1%" totalsRowFunction="sum" dataDxfId="42" totalsRowDxfId="41" dataCellStyle="Moneda"/>
    <tableColumn id="9" xr3:uid="{00000000-0010-0000-0400-000009000000}" name="Número de anexo" dataDxfId="4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588" totalsRowShown="0">
  <autoFilter ref="A1:B4588" xr:uid="{00000000-0009-0000-0100-000004000000}"/>
  <tableColumns count="2">
    <tableColumn id="1" xr3:uid="{00000000-0010-0000-0500-000001000000}" name="NIT" dataDxfId="38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37" dataDxfId="36" headerRowCellStyle="Moneda" dataCellStyle="Moneda"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5" dataCellStyle="Moneda"/>
    <tableColumn id="8" xr3:uid="{00000000-0010-0000-0600-000008000000}" name="MONTO DEVENGADO POR BONIFICACIONES Y GRATIFICACIONES " totalsRowFunction="sum" dataDxfId="34" totalsRowDxfId="33" dataCellStyle="Moneda"/>
    <tableColumn id="9" xr3:uid="{00000000-0010-0000-0600-000009000000}" name="IMPUESTO RETENIDO " totalsRowFunction="sum" dataDxfId="32" totalsRowDxfId="31" dataCellStyle="Moneda"/>
    <tableColumn id="10" xr3:uid="{00000000-0010-0000-0600-00000A000000}" name="AGUINALDO EXENTO " totalsRowFunction="sum" dataDxfId="30" totalsRowDxfId="29" dataCellStyle="Moneda"/>
    <tableColumn id="11" xr3:uid="{00000000-0010-0000-0600-00000B000000}" name="AGUINALDO GRAVADO " totalsRowFunction="sum" dataDxfId="28" totalsRowDxfId="27" dataCellStyle="Moneda"/>
    <tableColumn id="12" xr3:uid="{00000000-0010-0000-0600-00000C000000}" name="AFP" totalsRowFunction="sum" dataDxfId="26" totalsRowDxfId="25" dataCellStyle="Moneda"/>
    <tableColumn id="13" xr3:uid="{00000000-0010-0000-0600-00000D000000}" name="ISSS" totalsRowFunction="sum" dataDxfId="24" totalsRowDxfId="23" dataCellStyle="Moneda"/>
    <tableColumn id="14" xr3:uid="{00000000-0010-0000-0600-00000E000000}" name="INPEP" totalsRowFunction="sum" dataDxfId="22" totalsRowDxfId="21" dataCellStyle="Moneda"/>
    <tableColumn id="15" xr3:uid="{00000000-0010-0000-0600-00000F000000}" name="IPSFA" totalsRowFunction="sum" dataDxfId="20" totalsRowDxfId="19" dataCellStyle="Moneda"/>
    <tableColumn id="16" xr3:uid="{00000000-0010-0000-0600-000010000000}" name="CEFAFA" totalsRowFunction="sum" dataDxfId="18" totalsRowDxfId="17" dataCellStyle="Moneda"/>
    <tableColumn id="17" xr3:uid="{00000000-0010-0000-0600-000011000000}" name="BIENESTAR MAGISTERIAL" dataDxfId="16" dataCellStyle="Moneda"/>
    <tableColumn id="18" xr3:uid="{00000000-0010-0000-0600-000012000000}" name="ISSS IVM " dataDxfId="15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ENERO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16" totalsRowShown="0" headerRowDxfId="6" dataDxfId="4" headerRowBorderDxfId="5" tableBorderDxfId="3" totalsRowBorderDxfId="2">
  <autoFilter ref="H3:I1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7 16384:16384" ht="49.5" customHeight="1" x14ac:dyDescent="0.25"/>
    <row r="2" spans="2:7 16384:16384" ht="15.75" thickBot="1" x14ac:dyDescent="0.3"/>
    <row r="3" spans="2:7 16384:16384" x14ac:dyDescent="0.25">
      <c r="B3" s="23" t="s">
        <v>17</v>
      </c>
      <c r="D3" s="46" t="s">
        <v>8491</v>
      </c>
      <c r="XFD3" t="s">
        <v>8491</v>
      </c>
    </row>
    <row r="4" spans="2:7 16384:16384" x14ac:dyDescent="0.25">
      <c r="B4" s="23" t="s">
        <v>2</v>
      </c>
      <c r="D4" s="45" t="s">
        <v>9345</v>
      </c>
      <c r="XFD4" t="s">
        <v>8486</v>
      </c>
    </row>
    <row r="5" spans="2:7 16384:16384" hidden="1" x14ac:dyDescent="0.25">
      <c r="B5" s="23" t="s">
        <v>3</v>
      </c>
      <c r="D5" s="26" t="s">
        <v>7706</v>
      </c>
      <c r="XFD5" t="s">
        <v>8487</v>
      </c>
    </row>
    <row r="6" spans="2:7 16384:16384" ht="15" hidden="1" customHeight="1" x14ac:dyDescent="0.25">
      <c r="B6" s="23" t="s">
        <v>4</v>
      </c>
      <c r="D6" s="26" t="s">
        <v>0</v>
      </c>
      <c r="XFD6" t="s">
        <v>8488</v>
      </c>
    </row>
    <row r="7" spans="2:7 16384:16384" ht="17.25" x14ac:dyDescent="0.3">
      <c r="B7" s="23" t="s">
        <v>5</v>
      </c>
      <c r="D7" s="124"/>
      <c r="G7" s="126"/>
      <c r="XFD7" t="s">
        <v>8490</v>
      </c>
    </row>
    <row r="8" spans="2:7 16384:16384" x14ac:dyDescent="0.25">
      <c r="B8" s="23" t="s">
        <v>6</v>
      </c>
      <c r="D8" s="43" t="s">
        <v>1384</v>
      </c>
      <c r="XFD8" t="s">
        <v>8489</v>
      </c>
    </row>
    <row r="9" spans="2:7 16384:16384" x14ac:dyDescent="0.25">
      <c r="B9" s="23" t="s">
        <v>70</v>
      </c>
      <c r="D9" s="99" t="str">
        <f>IFERROR(IF(D8&lt;&gt;"",VLOOKUP(D8,Tabla4[#All],2,0),IF(D19&lt;&gt;0,VLOOKUP(D19,Tabla4[#All],2,0),0)),"")</f>
        <v>SERVICIOS Y LOGISTICA DE CARGA WALNYS, S.A. DE C.V.</v>
      </c>
      <c r="XFD9" t="s">
        <v>9020</v>
      </c>
    </row>
    <row r="10" spans="2:7 16384:16384" x14ac:dyDescent="0.25">
      <c r="B10" s="23" t="s">
        <v>7</v>
      </c>
      <c r="D10" s="100">
        <v>0</v>
      </c>
      <c r="F10" s="2"/>
      <c r="XFD10" t="s">
        <v>9021</v>
      </c>
    </row>
    <row r="11" spans="2:7 16384:16384" hidden="1" x14ac:dyDescent="0.25">
      <c r="B11" s="23" t="s">
        <v>8</v>
      </c>
      <c r="D11" s="100">
        <v>0</v>
      </c>
      <c r="F11" s="2"/>
      <c r="XFD11" t="s">
        <v>9022</v>
      </c>
    </row>
    <row r="12" spans="2:7 16384:16384" hidden="1" x14ac:dyDescent="0.25">
      <c r="B12" s="23" t="s">
        <v>9</v>
      </c>
      <c r="D12" s="100">
        <v>0</v>
      </c>
      <c r="F12" s="2"/>
      <c r="XFD12" t="s">
        <v>9023</v>
      </c>
    </row>
    <row r="13" spans="2:7 16384:16384" x14ac:dyDescent="0.25">
      <c r="B13" s="23" t="s">
        <v>10</v>
      </c>
      <c r="D13" s="101"/>
      <c r="F13" s="15"/>
      <c r="XFD13" t="s">
        <v>9024</v>
      </c>
    </row>
    <row r="14" spans="2:7 16384:16384" x14ac:dyDescent="0.25">
      <c r="B14" s="23" t="s">
        <v>11</v>
      </c>
      <c r="D14" s="100">
        <v>0</v>
      </c>
      <c r="F14" s="2"/>
      <c r="XFD14" t="s">
        <v>9025</v>
      </c>
    </row>
    <row r="15" spans="2:7 16384:16384" x14ac:dyDescent="0.25">
      <c r="B15" s="23" t="s">
        <v>13</v>
      </c>
      <c r="D15" s="101">
        <v>0</v>
      </c>
      <c r="F15" s="2"/>
    </row>
    <row r="16" spans="2:7 16384:16384" x14ac:dyDescent="0.25">
      <c r="B16" s="23" t="s">
        <v>12</v>
      </c>
      <c r="D16" s="100">
        <v>0</v>
      </c>
      <c r="F16" s="2"/>
    </row>
    <row r="17" spans="2:6" x14ac:dyDescent="0.25">
      <c r="B17" s="23" t="s">
        <v>14</v>
      </c>
      <c r="D17" s="100">
        <f>+(D16++D15+D14+D13)*0.13</f>
        <v>0</v>
      </c>
      <c r="F17" s="2"/>
    </row>
    <row r="18" spans="2:6" x14ac:dyDescent="0.25">
      <c r="B18" s="23" t="s">
        <v>15</v>
      </c>
      <c r="D18" s="100">
        <f>+SUBTOTAL(9,D10,D11,D12,D13,D14,D15,D16,D17)</f>
        <v>0</v>
      </c>
      <c r="F18" s="2"/>
    </row>
    <row r="19" spans="2:6" x14ac:dyDescent="0.25">
      <c r="B19" s="23" t="s">
        <v>7943</v>
      </c>
      <c r="D19" s="102"/>
    </row>
    <row r="20" spans="2:6" x14ac:dyDescent="0.25">
      <c r="B20" s="23" t="s">
        <v>16</v>
      </c>
      <c r="D20" s="102" t="s">
        <v>8045</v>
      </c>
    </row>
    <row r="21" spans="2:6" x14ac:dyDescent="0.25">
      <c r="B21" s="23" t="s">
        <v>68</v>
      </c>
      <c r="D21" s="105">
        <v>0</v>
      </c>
      <c r="F21" s="2"/>
    </row>
    <row r="22" spans="2:6" ht="15.75" thickBot="1" x14ac:dyDescent="0.3">
      <c r="B22" s="23" t="s">
        <v>7873</v>
      </c>
      <c r="D22" s="44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3" t="s">
        <v>17</v>
      </c>
      <c r="B1" s="54" t="s">
        <v>8953</v>
      </c>
      <c r="C1" s="54" t="s">
        <v>8952</v>
      </c>
      <c r="D1" s="54" t="s">
        <v>8492</v>
      </c>
      <c r="E1" s="54"/>
      <c r="F1" s="54" t="s">
        <v>2</v>
      </c>
      <c r="G1" s="54" t="s">
        <v>3</v>
      </c>
      <c r="H1" s="54" t="s">
        <v>4</v>
      </c>
      <c r="I1" s="54" t="s">
        <v>8505</v>
      </c>
      <c r="J1" s="54"/>
      <c r="K1" s="54"/>
      <c r="L1" s="54"/>
      <c r="M1" s="54" t="s">
        <v>5</v>
      </c>
      <c r="N1" s="54" t="s">
        <v>6</v>
      </c>
      <c r="O1" s="54"/>
      <c r="P1" s="54" t="s">
        <v>70</v>
      </c>
      <c r="Q1" s="56" t="s">
        <v>7</v>
      </c>
      <c r="R1" s="56" t="s">
        <v>8</v>
      </c>
      <c r="S1" s="56" t="s">
        <v>9</v>
      </c>
      <c r="T1" s="56" t="s">
        <v>10</v>
      </c>
      <c r="U1" s="56" t="s">
        <v>11</v>
      </c>
      <c r="V1" s="56" t="s">
        <v>13</v>
      </c>
      <c r="W1" s="56" t="s">
        <v>12</v>
      </c>
      <c r="X1" s="56" t="s">
        <v>14</v>
      </c>
      <c r="Y1" s="56" t="s">
        <v>15</v>
      </c>
      <c r="Z1" s="56" t="s">
        <v>7943</v>
      </c>
      <c r="AA1" s="54" t="s">
        <v>16</v>
      </c>
      <c r="AB1" s="54" t="s">
        <v>68</v>
      </c>
      <c r="AC1" s="55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8929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5" t="s">
        <v>8506</v>
      </c>
      <c r="L2" s="65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2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8889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5" t="s">
        <v>8506</v>
      </c>
      <c r="L3" s="65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2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8889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5" t="s">
        <v>8506</v>
      </c>
      <c r="L4" s="65" t="s">
        <v>7868</v>
      </c>
      <c r="M4">
        <v>441</v>
      </c>
      <c r="N4" t="s">
        <v>8950</v>
      </c>
      <c r="O4" t="str">
        <f t="shared" si="4"/>
        <v>06140802181017</v>
      </c>
      <c r="P4" t="s">
        <v>8951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2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8949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5" t="s">
        <v>8506</v>
      </c>
      <c r="L5" s="65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2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8853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5" t="s">
        <v>8506</v>
      </c>
      <c r="L6" s="65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2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8883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5" t="s">
        <v>8506</v>
      </c>
      <c r="L7" s="65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2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8856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5" t="s">
        <v>8506</v>
      </c>
      <c r="L8" s="65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2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8883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5" t="s">
        <v>8506</v>
      </c>
      <c r="L9" s="65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2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8922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5" t="s">
        <v>8506</v>
      </c>
      <c r="L10" s="65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2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8922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5" t="s">
        <v>8506</v>
      </c>
      <c r="L11" s="65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2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8922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5" t="s">
        <v>8506</v>
      </c>
      <c r="L12" s="65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2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8922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5" t="s">
        <v>8506</v>
      </c>
      <c r="L13" s="65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2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8943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5" t="s">
        <v>8506</v>
      </c>
      <c r="L14" s="65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2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8920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5" t="s">
        <v>8506</v>
      </c>
      <c r="L15" s="65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2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8948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5" t="s">
        <v>8506</v>
      </c>
      <c r="L16" s="65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2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8916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5" t="s">
        <v>8506</v>
      </c>
      <c r="L17" s="65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2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8883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5" t="s">
        <v>8506</v>
      </c>
      <c r="L18" s="65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2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8884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5" t="s">
        <v>8506</v>
      </c>
      <c r="L19" s="65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2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8884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5" t="s">
        <v>8506</v>
      </c>
      <c r="L20" s="65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2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8924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5" t="s">
        <v>8506</v>
      </c>
      <c r="L21" s="65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2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8885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5" t="s">
        <v>8506</v>
      </c>
      <c r="L22" s="65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2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8885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5" t="s">
        <v>8506</v>
      </c>
      <c r="L23" s="65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2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8885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5" t="s">
        <v>8506</v>
      </c>
      <c r="L24" s="65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2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8923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5" t="s">
        <v>8506</v>
      </c>
      <c r="L25" s="65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2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8923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5" t="s">
        <v>8506</v>
      </c>
      <c r="L26" s="65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2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8923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5" t="s">
        <v>8506</v>
      </c>
      <c r="L27" s="65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2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8923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5" t="s">
        <v>8506</v>
      </c>
      <c r="L28" s="65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2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8923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5" t="s">
        <v>8506</v>
      </c>
      <c r="L29" s="65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2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8919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5" t="s">
        <v>8506</v>
      </c>
      <c r="L30" s="65" t="s">
        <v>7868</v>
      </c>
      <c r="M30">
        <v>2482</v>
      </c>
      <c r="N30" t="s">
        <v>8940</v>
      </c>
      <c r="O30" t="str">
        <f t="shared" si="4"/>
        <v>06141802881201</v>
      </c>
      <c r="P30" t="s">
        <v>8941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2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8919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5" t="s">
        <v>8506</v>
      </c>
      <c r="L31" s="65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2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8887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5" t="s">
        <v>8506</v>
      </c>
      <c r="L32" s="65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2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8887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5" t="s">
        <v>8506</v>
      </c>
      <c r="L33" s="65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2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8887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5" t="s">
        <v>8506</v>
      </c>
      <c r="L34" s="65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2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8922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5" t="s">
        <v>8506</v>
      </c>
      <c r="L35" s="65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2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8922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5" t="s">
        <v>8506</v>
      </c>
      <c r="L36" s="65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2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8888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5" t="s">
        <v>8506</v>
      </c>
      <c r="L37" s="65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2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8889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5" t="s">
        <v>8506</v>
      </c>
      <c r="L38" s="65" t="s">
        <v>7868</v>
      </c>
      <c r="M38">
        <v>13418077</v>
      </c>
      <c r="N38" t="s">
        <v>8945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2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8889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5" t="s">
        <v>8506</v>
      </c>
      <c r="L39" s="65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2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8889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5" t="s">
        <v>8506</v>
      </c>
      <c r="L40" s="65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2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8889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5" t="s">
        <v>8506</v>
      </c>
      <c r="L41" s="65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2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8889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5" t="s">
        <v>8506</v>
      </c>
      <c r="L42" s="65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2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8889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5" t="s">
        <v>8506</v>
      </c>
      <c r="L43" s="65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2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8889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5" t="s">
        <v>8506</v>
      </c>
      <c r="L44" s="65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2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8944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5" t="s">
        <v>8506</v>
      </c>
      <c r="L45" s="65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2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8943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5" t="s">
        <v>8506</v>
      </c>
      <c r="L46" s="65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2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8943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5" t="s">
        <v>8506</v>
      </c>
      <c r="L47" s="65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2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8921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5" t="s">
        <v>8506</v>
      </c>
      <c r="L48" s="65" t="s">
        <v>7868</v>
      </c>
      <c r="M48">
        <v>11010474</v>
      </c>
      <c r="N48" t="s">
        <v>8942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2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8921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5" t="s">
        <v>8506</v>
      </c>
      <c r="L49" s="65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2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8921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5" t="s">
        <v>8506</v>
      </c>
      <c r="L50" s="65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2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8920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5" t="s">
        <v>8506</v>
      </c>
      <c r="L51" s="65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2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8920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5" t="s">
        <v>8506</v>
      </c>
      <c r="L52" s="65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2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8920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5" t="s">
        <v>8506</v>
      </c>
      <c r="L53" s="65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2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8856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5" t="s">
        <v>8506</v>
      </c>
      <c r="L54" s="65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2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8856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5" t="s">
        <v>8506</v>
      </c>
      <c r="L55" s="65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2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8856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5" t="s">
        <v>8506</v>
      </c>
      <c r="L56" s="65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2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8856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5" t="s">
        <v>8506</v>
      </c>
      <c r="L57" s="65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2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8856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5" t="s">
        <v>8506</v>
      </c>
      <c r="L58" s="65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2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8833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5" t="s">
        <v>8506</v>
      </c>
      <c r="L59" s="65" t="s">
        <v>7868</v>
      </c>
      <c r="M59">
        <v>2338</v>
      </c>
      <c r="N59" t="s">
        <v>8940</v>
      </c>
      <c r="O59" t="str">
        <f t="shared" si="4"/>
        <v>06141802881201</v>
      </c>
      <c r="P59" t="s">
        <v>8941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2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8834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5" t="s">
        <v>8506</v>
      </c>
      <c r="L60" s="65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2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8834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5" t="s">
        <v>8506</v>
      </c>
      <c r="L61" s="65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2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8939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5" t="s">
        <v>8506</v>
      </c>
      <c r="L62" s="65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2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8853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5" t="s">
        <v>8506</v>
      </c>
      <c r="L63" s="65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2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8835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5" t="s">
        <v>8506</v>
      </c>
      <c r="L64" s="65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2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8852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5" t="s">
        <v>8506</v>
      </c>
      <c r="L65" s="65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2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8841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5" t="s">
        <v>8506</v>
      </c>
      <c r="L66" s="65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2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8841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5" t="s">
        <v>8506</v>
      </c>
      <c r="L67" s="65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2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5" t="s">
        <v>8506</v>
      </c>
      <c r="L68" s="65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2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5" t="s">
        <v>8506</v>
      </c>
      <c r="L69" s="65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2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5" t="s">
        <v>8506</v>
      </c>
      <c r="L70" s="65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2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5" t="s">
        <v>8506</v>
      </c>
      <c r="L71" s="65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2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5" t="s">
        <v>8506</v>
      </c>
      <c r="L72" s="65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2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5" t="s">
        <v>8506</v>
      </c>
      <c r="L73" s="65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2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8928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5" t="s">
        <v>8506</v>
      </c>
      <c r="L74" s="65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2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8927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5" t="s">
        <v>8506</v>
      </c>
      <c r="L75" s="65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2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8926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5" t="s">
        <v>8506</v>
      </c>
      <c r="L76" s="65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2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8925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5" t="s">
        <v>8506</v>
      </c>
      <c r="L77" s="65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2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8918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5" t="s">
        <v>8506</v>
      </c>
      <c r="L78" s="65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2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8917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5" t="s">
        <v>8506</v>
      </c>
      <c r="L79" s="65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2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8916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5" t="s">
        <v>8506</v>
      </c>
      <c r="L80" s="65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2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8883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5" t="s">
        <v>8506</v>
      </c>
      <c r="L81" s="65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2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8884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5" t="s">
        <v>8506</v>
      </c>
      <c r="L82" s="65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2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8924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5" t="s">
        <v>8506</v>
      </c>
      <c r="L83" s="65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2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8924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5" t="s">
        <v>8506</v>
      </c>
      <c r="L84" s="65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2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8924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5" t="s">
        <v>8506</v>
      </c>
      <c r="L85" s="65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2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8924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5" t="s">
        <v>8506</v>
      </c>
      <c r="L86" s="65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2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8924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5" t="s">
        <v>8506</v>
      </c>
      <c r="L87" s="65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2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8924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5" t="s">
        <v>8506</v>
      </c>
      <c r="L88" s="65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2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8924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5" t="s">
        <v>8506</v>
      </c>
      <c r="L89" s="65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2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8885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5" t="s">
        <v>8506</v>
      </c>
      <c r="L90" s="65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2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8886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5" t="s">
        <v>8506</v>
      </c>
      <c r="L91" s="65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2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8886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5" t="s">
        <v>8506</v>
      </c>
      <c r="L92" s="65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2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8886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5" t="s">
        <v>8506</v>
      </c>
      <c r="L93" s="65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2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8923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5" t="s">
        <v>8506</v>
      </c>
      <c r="L94" s="65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2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8923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5" t="s">
        <v>8506</v>
      </c>
      <c r="L95" s="65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2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8919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5" t="s">
        <v>8506</v>
      </c>
      <c r="L96" s="65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2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8922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5" t="s">
        <v>8506</v>
      </c>
      <c r="L97" s="65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2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8888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5" t="s">
        <v>8506</v>
      </c>
      <c r="L98" s="65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2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8889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5" t="s">
        <v>8506</v>
      </c>
      <c r="L99" s="65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2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8889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5" t="s">
        <v>8506</v>
      </c>
      <c r="L100" s="65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2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8889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5" t="s">
        <v>8506</v>
      </c>
      <c r="L101" s="65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2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8921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5" t="s">
        <v>8506</v>
      </c>
      <c r="L102" s="65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2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8921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5" t="s">
        <v>8506</v>
      </c>
      <c r="L103" s="65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2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8920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5" t="s">
        <v>8506</v>
      </c>
      <c r="L104" s="65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2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8920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5" t="s">
        <v>8506</v>
      </c>
      <c r="L105" s="65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2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8856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5" t="s">
        <v>8506</v>
      </c>
      <c r="L106" s="65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2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8856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5" t="s">
        <v>8506</v>
      </c>
      <c r="L107" s="65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2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5" t="s">
        <v>8506</v>
      </c>
      <c r="L108" s="65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2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8835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5" t="s">
        <v>8506</v>
      </c>
      <c r="L109" s="65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2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8835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5" t="s">
        <v>8506</v>
      </c>
      <c r="L110" s="65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2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5" t="s">
        <v>8506</v>
      </c>
      <c r="L111" s="65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2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8839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5" t="s">
        <v>8506</v>
      </c>
      <c r="L112" s="65" t="s">
        <v>7868</v>
      </c>
      <c r="M112">
        <v>1549</v>
      </c>
      <c r="N112" t="s">
        <v>8877</v>
      </c>
      <c r="O112" t="str">
        <f t="shared" si="9"/>
        <v>06141203201065</v>
      </c>
      <c r="P112" t="s">
        <v>8878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2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5" t="s">
        <v>8506</v>
      </c>
      <c r="L113" s="65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2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5" t="s">
        <v>8506</v>
      </c>
      <c r="L114" s="65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2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8846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5" t="s">
        <v>8506</v>
      </c>
      <c r="L115" s="65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2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8856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5" t="s">
        <v>8506</v>
      </c>
      <c r="L116" s="65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2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8856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5" t="s">
        <v>8506</v>
      </c>
      <c r="L117" s="65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2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8856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5" t="s">
        <v>8506</v>
      </c>
      <c r="L118" s="65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2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8856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5" t="s">
        <v>8506</v>
      </c>
      <c r="L119" s="65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2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8856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5" t="s">
        <v>8506</v>
      </c>
      <c r="L120" s="65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2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8841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5" t="s">
        <v>8506</v>
      </c>
      <c r="L121" s="65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2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8841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5" t="s">
        <v>8506</v>
      </c>
      <c r="L122" s="65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2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8856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5" t="s">
        <v>8506</v>
      </c>
      <c r="L123" s="65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2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8876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5" t="s">
        <v>8506</v>
      </c>
      <c r="L124" s="65" t="s">
        <v>7868</v>
      </c>
      <c r="M124">
        <v>8</v>
      </c>
      <c r="N124" t="s">
        <v>8871</v>
      </c>
      <c r="O124" t="str">
        <f t="shared" si="9"/>
        <v>12051405761016</v>
      </c>
      <c r="P124" t="s">
        <v>8872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2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8856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5" t="s">
        <v>8506</v>
      </c>
      <c r="L125" s="65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2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8833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5" t="s">
        <v>8506</v>
      </c>
      <c r="L126" s="65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2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8834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5" t="s">
        <v>8506</v>
      </c>
      <c r="L127" s="65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2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8834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5" t="s">
        <v>8506</v>
      </c>
      <c r="L128" s="65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2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8835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5" t="s">
        <v>8506</v>
      </c>
      <c r="L129" s="65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2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8835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5" t="s">
        <v>8506</v>
      </c>
      <c r="L130" s="65" t="s">
        <v>7868</v>
      </c>
      <c r="M130">
        <v>45972</v>
      </c>
      <c r="O130" t="str">
        <f t="shared" si="9"/>
        <v>018991736</v>
      </c>
      <c r="P130" t="s">
        <v>8875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8874</v>
      </c>
      <c r="AA130" s="112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8835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5" t="s">
        <v>8506</v>
      </c>
      <c r="L131" s="65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2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8836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5" t="s">
        <v>8506</v>
      </c>
      <c r="L132" s="65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2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8837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5" t="s">
        <v>8506</v>
      </c>
      <c r="L133" s="65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2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8837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5" t="s">
        <v>8506</v>
      </c>
      <c r="L134" s="65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2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8838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5" t="s">
        <v>8506</v>
      </c>
      <c r="L135" s="65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2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8839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5" t="s">
        <v>8506</v>
      </c>
      <c r="L136" s="65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2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8839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5" t="s">
        <v>8506</v>
      </c>
      <c r="L137" s="65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2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8839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5" t="s">
        <v>8506</v>
      </c>
      <c r="L138" s="65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2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8839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5" t="s">
        <v>8506</v>
      </c>
      <c r="L139" s="65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2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8840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5" t="s">
        <v>8506</v>
      </c>
      <c r="L140" s="65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2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8840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5" t="s">
        <v>8506</v>
      </c>
      <c r="L141" s="65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2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8841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5" t="s">
        <v>8506</v>
      </c>
      <c r="L142" s="65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2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8841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5" t="s">
        <v>8506</v>
      </c>
      <c r="L143" s="65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2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8841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5" t="s">
        <v>8506</v>
      </c>
      <c r="L144" s="65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2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8841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5" t="s">
        <v>8506</v>
      </c>
      <c r="L145" s="65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2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8842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5" t="s">
        <v>8506</v>
      </c>
      <c r="L146" s="65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2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8842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5" t="s">
        <v>8506</v>
      </c>
      <c r="L147" s="65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2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8873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5" t="s">
        <v>8506</v>
      </c>
      <c r="L148" s="65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2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8844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5" t="s">
        <v>8506</v>
      </c>
      <c r="L149" s="65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2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8844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5" t="s">
        <v>8506</v>
      </c>
      <c r="L150" s="65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2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8844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5" t="s">
        <v>8506</v>
      </c>
      <c r="L151" s="65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2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8844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5" t="s">
        <v>8506</v>
      </c>
      <c r="L152" s="65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2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8844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5" t="s">
        <v>8506</v>
      </c>
      <c r="L153" s="65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2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8844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5" t="s">
        <v>8506</v>
      </c>
      <c r="L154" s="65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2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8845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5" t="s">
        <v>8506</v>
      </c>
      <c r="L155" s="65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2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8845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5" t="s">
        <v>8506</v>
      </c>
      <c r="L156" s="65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2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8845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5" t="s">
        <v>8506</v>
      </c>
      <c r="L157" s="65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2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8845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5" t="s">
        <v>8506</v>
      </c>
      <c r="L158" s="65" t="s">
        <v>7868</v>
      </c>
      <c r="M158">
        <v>11</v>
      </c>
      <c r="N158" t="s">
        <v>8871</v>
      </c>
      <c r="O158" t="str">
        <f t="shared" si="14"/>
        <v>12051405761016</v>
      </c>
      <c r="P158" t="s">
        <v>8872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2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8850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5" t="s">
        <v>8506</v>
      </c>
      <c r="L159" s="65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2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8850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5" t="s">
        <v>8506</v>
      </c>
      <c r="L160" s="65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2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8846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5" t="s">
        <v>8506</v>
      </c>
      <c r="L161" s="65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2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8847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5" t="s">
        <v>8506</v>
      </c>
      <c r="L162" s="65" t="s">
        <v>7868</v>
      </c>
      <c r="M162">
        <v>28248</v>
      </c>
      <c r="N162" t="s">
        <v>8869</v>
      </c>
      <c r="O162" t="str">
        <f t="shared" si="14"/>
        <v>06141808121063</v>
      </c>
      <c r="P162" t="s">
        <v>8870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2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8868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5" t="s">
        <v>8506</v>
      </c>
      <c r="L163" s="65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2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8849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5" t="s">
        <v>8506</v>
      </c>
      <c r="L164" s="65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2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5" t="s">
        <v>8506</v>
      </c>
      <c r="L165" s="65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2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5" t="s">
        <v>8506</v>
      </c>
      <c r="L166" s="65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2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5" t="s">
        <v>8506</v>
      </c>
      <c r="L167" s="65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2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5" t="s">
        <v>8506</v>
      </c>
      <c r="L168" s="65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2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5" t="s">
        <v>8506</v>
      </c>
      <c r="L169" s="65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2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5" t="s">
        <v>8506</v>
      </c>
      <c r="L170" s="65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2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8867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5" t="s">
        <v>8506</v>
      </c>
      <c r="L171" s="65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2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5" t="s">
        <v>8506</v>
      </c>
      <c r="L172" s="65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2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5" t="s">
        <v>8506</v>
      </c>
      <c r="L173" s="65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2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5" t="s">
        <v>8506</v>
      </c>
      <c r="L174" s="65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2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8856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5" t="s">
        <v>8506</v>
      </c>
      <c r="L175" s="65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2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8834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5" t="s">
        <v>8506</v>
      </c>
      <c r="L176" s="65" t="s">
        <v>7868</v>
      </c>
      <c r="M176">
        <v>490</v>
      </c>
      <c r="N176" t="s">
        <v>8854</v>
      </c>
      <c r="O176" t="str">
        <f t="shared" si="14"/>
        <v>03021608841022</v>
      </c>
      <c r="P176" t="s">
        <v>8855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2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8834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5" t="s">
        <v>8506</v>
      </c>
      <c r="L177" s="65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2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8834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5" t="s">
        <v>8506</v>
      </c>
      <c r="L178" s="65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2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8853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5" t="s">
        <v>8506</v>
      </c>
      <c r="L179" s="65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2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8835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5" t="s">
        <v>8506</v>
      </c>
      <c r="L180" s="65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2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8835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5" t="s">
        <v>8506</v>
      </c>
      <c r="L181" s="65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2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8836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5" t="s">
        <v>8506</v>
      </c>
      <c r="L182" s="65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2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8836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5" t="s">
        <v>8506</v>
      </c>
      <c r="L183" s="65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2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8836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5" t="s">
        <v>8506</v>
      </c>
      <c r="L184" s="65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2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8836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5" t="s">
        <v>8506</v>
      </c>
      <c r="L185" s="65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2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8836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5" t="s">
        <v>8506</v>
      </c>
      <c r="L186" s="65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2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8836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5" t="s">
        <v>8506</v>
      </c>
      <c r="L187" s="65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2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8837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5" t="s">
        <v>8506</v>
      </c>
      <c r="L188" s="65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2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8837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5" t="s">
        <v>8506</v>
      </c>
      <c r="L189" s="65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2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8852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5" t="s">
        <v>8506</v>
      </c>
      <c r="L190" s="65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2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8852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5" t="s">
        <v>8506</v>
      </c>
      <c r="L191" s="65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2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8852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5" t="s">
        <v>8506</v>
      </c>
      <c r="L192" s="65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2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8838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5" t="s">
        <v>8506</v>
      </c>
      <c r="L193" s="65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2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8838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5" t="s">
        <v>8506</v>
      </c>
      <c r="L194" s="65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2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8841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5" t="s">
        <v>8506</v>
      </c>
      <c r="L195" s="65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2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8841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5" t="s">
        <v>8506</v>
      </c>
      <c r="L196" s="65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2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8841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5" t="s">
        <v>8506</v>
      </c>
      <c r="L197" s="65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2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8841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5" t="s">
        <v>8506</v>
      </c>
      <c r="L198" s="65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2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8841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5" t="s">
        <v>8506</v>
      </c>
      <c r="L199" s="65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2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8841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5" t="s">
        <v>8506</v>
      </c>
      <c r="L200" s="65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2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8841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5" t="s">
        <v>8506</v>
      </c>
      <c r="L201" s="65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2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8841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5" t="s">
        <v>8506</v>
      </c>
      <c r="L202" s="65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2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8842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5" t="s">
        <v>8506</v>
      </c>
      <c r="L203" s="65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2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8843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5" t="s">
        <v>8506</v>
      </c>
      <c r="L204" s="65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2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8843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5" t="s">
        <v>8506</v>
      </c>
      <c r="L205" s="65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2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8844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5" t="s">
        <v>8506</v>
      </c>
      <c r="L206" s="65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2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8851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5" t="s">
        <v>8506</v>
      </c>
      <c r="L207" s="65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2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8851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5" t="s">
        <v>8506</v>
      </c>
      <c r="L208" s="65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2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8851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5" t="s">
        <v>8506</v>
      </c>
      <c r="L209" s="65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2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8851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5" t="s">
        <v>8506</v>
      </c>
      <c r="L210" s="65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2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8850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5" t="s">
        <v>8506</v>
      </c>
      <c r="L211" s="65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2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8850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5" t="s">
        <v>8506</v>
      </c>
      <c r="L212" s="65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2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8850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5" t="s">
        <v>8506</v>
      </c>
      <c r="L213" s="65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2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8850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5" t="s">
        <v>8506</v>
      </c>
      <c r="L214" s="65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2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8846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5" t="s">
        <v>8506</v>
      </c>
      <c r="L215" s="65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2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8849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5" t="s">
        <v>8506</v>
      </c>
      <c r="L216" s="65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2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8849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5" t="s">
        <v>8506</v>
      </c>
      <c r="L217" s="65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2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5" t="s">
        <v>8506</v>
      </c>
      <c r="L218" s="65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2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5" t="s">
        <v>8506</v>
      </c>
      <c r="L219" s="65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2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5" t="s">
        <v>8506</v>
      </c>
      <c r="L220" s="65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2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5" t="s">
        <v>8506</v>
      </c>
      <c r="L221" s="65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2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5" t="s">
        <v>8506</v>
      </c>
      <c r="L222" s="65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2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8848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5" t="s">
        <v>8506</v>
      </c>
      <c r="L223" s="65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2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8848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5" t="s">
        <v>8506</v>
      </c>
      <c r="L224" s="65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2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5" t="s">
        <v>8506</v>
      </c>
      <c r="L225" s="65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2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5" t="s">
        <v>8506</v>
      </c>
      <c r="L226" s="65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2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5" t="s">
        <v>8506</v>
      </c>
      <c r="L227" s="65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2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5" t="s">
        <v>8506</v>
      </c>
      <c r="L228" s="65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2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5" t="s">
        <v>8506</v>
      </c>
      <c r="L229" s="65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2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5" t="s">
        <v>8506</v>
      </c>
      <c r="L230" s="65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2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5" t="s">
        <v>8506</v>
      </c>
      <c r="L231" s="65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2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5" t="s">
        <v>8506</v>
      </c>
      <c r="L232" s="65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2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5" t="s">
        <v>8506</v>
      </c>
      <c r="L233" s="65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2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5" t="s">
        <v>8506</v>
      </c>
      <c r="L234" s="65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2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5" t="s">
        <v>8506</v>
      </c>
      <c r="L235" s="65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2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5" t="s">
        <v>8506</v>
      </c>
      <c r="L236" s="65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2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5" t="s">
        <v>8506</v>
      </c>
      <c r="L237" s="65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2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5" t="s">
        <v>8506</v>
      </c>
      <c r="L238" s="65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2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5" t="s">
        <v>8506</v>
      </c>
      <c r="L239" s="65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2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5" t="s">
        <v>8506</v>
      </c>
      <c r="L240" s="65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2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5" t="s">
        <v>8506</v>
      </c>
      <c r="L241" s="65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2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5" t="s">
        <v>8506</v>
      </c>
      <c r="L242" s="65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2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5" t="s">
        <v>8506</v>
      </c>
      <c r="L243" s="65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2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5" t="s">
        <v>8506</v>
      </c>
      <c r="L244" s="65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2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5" t="s">
        <v>8506</v>
      </c>
      <c r="L245" s="65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2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5" t="s">
        <v>8506</v>
      </c>
      <c r="L246" s="65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2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5" t="s">
        <v>8506</v>
      </c>
      <c r="L247" s="65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2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5" t="s">
        <v>8506</v>
      </c>
      <c r="L248" s="65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2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5" t="s">
        <v>8506</v>
      </c>
      <c r="L249" s="65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2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5" t="s">
        <v>8506</v>
      </c>
      <c r="L250" s="65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2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5" t="s">
        <v>8506</v>
      </c>
      <c r="L251" s="65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2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5" t="s">
        <v>8506</v>
      </c>
      <c r="L252" s="65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2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5" t="s">
        <v>8506</v>
      </c>
      <c r="L253" s="65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2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5" t="s">
        <v>8506</v>
      </c>
      <c r="L254" s="65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2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5" t="s">
        <v>8506</v>
      </c>
      <c r="L255" s="65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2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5" t="s">
        <v>8506</v>
      </c>
      <c r="L256" s="65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2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5" t="s">
        <v>8506</v>
      </c>
      <c r="L257" s="65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2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5" t="s">
        <v>8506</v>
      </c>
      <c r="L258" s="65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2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5" t="s">
        <v>8506</v>
      </c>
      <c r="L259" s="65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2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5" t="s">
        <v>8506</v>
      </c>
      <c r="L260" s="65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2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5" t="s">
        <v>8506</v>
      </c>
      <c r="L261" s="65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2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5" t="s">
        <v>8506</v>
      </c>
      <c r="L262" s="65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2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5" t="s">
        <v>8506</v>
      </c>
      <c r="L263" s="65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2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5" t="s">
        <v>8506</v>
      </c>
      <c r="L264" s="65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2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5" t="s">
        <v>8506</v>
      </c>
      <c r="L265" s="65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2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5" t="s">
        <v>8506</v>
      </c>
      <c r="L266" s="65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2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5" t="s">
        <v>8506</v>
      </c>
      <c r="L267" s="65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2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5" t="s">
        <v>8506</v>
      </c>
      <c r="L268" s="65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2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5" t="s">
        <v>8506</v>
      </c>
      <c r="L269" s="65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2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5" t="s">
        <v>8506</v>
      </c>
      <c r="L270" s="65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2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5" t="s">
        <v>8506</v>
      </c>
      <c r="L271" s="65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2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5" t="s">
        <v>8506</v>
      </c>
      <c r="L272" s="65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2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5" t="s">
        <v>8506</v>
      </c>
      <c r="L273" s="65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2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5" t="s">
        <v>8506</v>
      </c>
      <c r="L274" s="65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2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5" t="s">
        <v>8506</v>
      </c>
      <c r="L275" s="65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2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5" t="s">
        <v>8506</v>
      </c>
      <c r="L276" s="65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2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5" t="s">
        <v>8506</v>
      </c>
      <c r="L277" s="65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2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5" t="s">
        <v>8506</v>
      </c>
      <c r="L278" s="65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2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5" t="s">
        <v>8506</v>
      </c>
      <c r="L279" s="65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2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5" t="s">
        <v>8506</v>
      </c>
      <c r="L280" s="65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2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5" t="s">
        <v>8506</v>
      </c>
      <c r="L281" s="65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2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5" t="s">
        <v>8506</v>
      </c>
      <c r="L282" s="65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2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5" t="s">
        <v>8506</v>
      </c>
      <c r="L283" s="65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2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5" t="s">
        <v>8506</v>
      </c>
      <c r="L284" s="65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2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5" t="s">
        <v>8506</v>
      </c>
      <c r="L285" s="65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2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5" t="s">
        <v>8506</v>
      </c>
      <c r="L286" s="65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2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5" t="s">
        <v>8506</v>
      </c>
      <c r="L287" s="65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2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5" t="s">
        <v>8506</v>
      </c>
      <c r="L288" s="65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2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5" t="s">
        <v>8506</v>
      </c>
      <c r="L289" s="65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2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5" t="s">
        <v>8506</v>
      </c>
      <c r="L290" s="65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2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5" t="s">
        <v>8506</v>
      </c>
      <c r="L291" s="65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2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5" t="s">
        <v>8506</v>
      </c>
      <c r="L292" s="65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2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5" t="s">
        <v>8506</v>
      </c>
      <c r="L293" s="65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2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5" t="s">
        <v>8506</v>
      </c>
      <c r="L294" s="65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2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5" t="s">
        <v>8506</v>
      </c>
      <c r="L295" s="65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2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5" t="s">
        <v>8506</v>
      </c>
      <c r="L296" s="65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2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5" t="s">
        <v>8506</v>
      </c>
      <c r="L297" s="65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2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5" t="s">
        <v>8506</v>
      </c>
      <c r="L298" s="65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2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5" t="s">
        <v>8506</v>
      </c>
      <c r="L299" s="65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2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5" t="s">
        <v>8506</v>
      </c>
      <c r="L300" s="65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2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5" t="s">
        <v>8506</v>
      </c>
      <c r="L301" s="65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2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5" t="s">
        <v>8506</v>
      </c>
      <c r="L302" s="65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2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5" t="s">
        <v>8506</v>
      </c>
      <c r="L303" s="65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2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5" t="s">
        <v>8506</v>
      </c>
      <c r="L304" s="65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2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5" t="s">
        <v>8506</v>
      </c>
      <c r="L305" s="65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2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5" t="s">
        <v>8506</v>
      </c>
      <c r="L306" s="65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2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5" t="s">
        <v>8506</v>
      </c>
      <c r="L307" s="65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2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5" t="s">
        <v>8506</v>
      </c>
      <c r="L308" s="65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2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5" t="s">
        <v>8506</v>
      </c>
      <c r="L309" s="65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2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5" t="s">
        <v>8506</v>
      </c>
      <c r="L310" s="65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2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5" t="s">
        <v>8506</v>
      </c>
      <c r="L311" s="65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2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5" t="s">
        <v>8506</v>
      </c>
      <c r="L312" s="65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2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5" t="s">
        <v>8506</v>
      </c>
      <c r="L313" s="65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2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5" t="s">
        <v>8506</v>
      </c>
      <c r="L314" s="65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2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5" t="s">
        <v>8506</v>
      </c>
      <c r="L315" s="65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2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5" t="s">
        <v>8506</v>
      </c>
      <c r="L316" s="65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2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5" t="s">
        <v>8506</v>
      </c>
      <c r="L317" s="65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2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5" t="s">
        <v>8506</v>
      </c>
      <c r="L318" s="65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2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5" t="s">
        <v>8506</v>
      </c>
      <c r="L319" s="65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2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5" t="s">
        <v>8506</v>
      </c>
      <c r="L320" s="65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2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5" t="s">
        <v>8506</v>
      </c>
      <c r="L321" s="65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2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5" t="s">
        <v>8506</v>
      </c>
      <c r="L322" s="65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2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5" t="s">
        <v>8506</v>
      </c>
      <c r="L323" s="65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2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5" t="s">
        <v>8506</v>
      </c>
      <c r="L324" s="65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2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5" t="s">
        <v>8506</v>
      </c>
      <c r="L325" s="65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2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5" t="s">
        <v>8506</v>
      </c>
      <c r="L326" s="65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2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5" t="s">
        <v>8506</v>
      </c>
      <c r="L327" s="65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2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5" t="s">
        <v>8506</v>
      </c>
      <c r="L328" s="65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2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5" t="s">
        <v>8506</v>
      </c>
      <c r="L329" s="65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2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5" t="s">
        <v>8506</v>
      </c>
      <c r="L330" s="65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2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5" t="s">
        <v>8506</v>
      </c>
      <c r="L331" s="65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2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5" t="s">
        <v>8506</v>
      </c>
      <c r="L332" s="65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2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5" t="s">
        <v>8506</v>
      </c>
      <c r="L333" s="65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2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5" t="s">
        <v>8506</v>
      </c>
      <c r="L334" s="65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2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5" t="s">
        <v>8506</v>
      </c>
      <c r="L335" s="65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2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5" t="s">
        <v>8506</v>
      </c>
      <c r="L336" s="65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2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5" t="s">
        <v>8506</v>
      </c>
      <c r="L337" s="65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2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5" t="s">
        <v>8506</v>
      </c>
      <c r="L338" s="65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2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5" t="s">
        <v>8506</v>
      </c>
      <c r="L339" s="65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2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5" t="s">
        <v>8506</v>
      </c>
      <c r="L340" s="65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2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5" t="s">
        <v>8506</v>
      </c>
      <c r="L341" s="65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2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5" t="s">
        <v>8506</v>
      </c>
      <c r="L342" s="65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2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5" t="s">
        <v>8506</v>
      </c>
      <c r="L343" s="65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2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5" t="s">
        <v>8506</v>
      </c>
      <c r="L344" s="65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2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5" t="s">
        <v>8506</v>
      </c>
      <c r="L345" s="65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2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5" t="s">
        <v>8506</v>
      </c>
      <c r="L346" s="65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2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5" t="s">
        <v>8506</v>
      </c>
      <c r="L347" s="65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2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5" t="s">
        <v>8506</v>
      </c>
      <c r="L348" s="65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2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5" t="s">
        <v>8506</v>
      </c>
      <c r="L349" s="65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2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5" t="s">
        <v>8506</v>
      </c>
      <c r="L350" s="65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2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5" t="s">
        <v>8506</v>
      </c>
      <c r="L351" s="65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2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5" t="s">
        <v>8506</v>
      </c>
      <c r="L352" s="65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2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5" t="s">
        <v>8506</v>
      </c>
      <c r="L353" s="65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2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5" t="s">
        <v>8506</v>
      </c>
      <c r="L354" s="65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2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5" t="s">
        <v>8506</v>
      </c>
      <c r="L355" s="65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2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5" t="s">
        <v>8506</v>
      </c>
      <c r="L356" s="65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2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5" t="s">
        <v>8506</v>
      </c>
      <c r="L357" s="65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2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5" t="s">
        <v>8506</v>
      </c>
      <c r="L358" s="65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2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5" t="s">
        <v>8506</v>
      </c>
      <c r="L359" s="65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2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5" t="s">
        <v>8506</v>
      </c>
      <c r="L360" s="65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2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5" t="s">
        <v>8506</v>
      </c>
      <c r="L361" s="65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2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5" t="s">
        <v>8506</v>
      </c>
      <c r="L362" s="65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2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5" t="s">
        <v>8506</v>
      </c>
      <c r="L363" s="65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2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5" t="s">
        <v>8506</v>
      </c>
      <c r="L364" s="65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2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5" t="s">
        <v>8506</v>
      </c>
      <c r="L365" s="65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2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5" t="s">
        <v>8506</v>
      </c>
      <c r="L366" s="65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2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5" t="s">
        <v>8506</v>
      </c>
      <c r="L367" s="65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2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5" t="s">
        <v>8506</v>
      </c>
      <c r="L368" s="65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2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5" t="s">
        <v>8506</v>
      </c>
      <c r="L369" s="65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2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5" t="s">
        <v>8506</v>
      </c>
      <c r="L370" s="65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2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5" t="s">
        <v>8506</v>
      </c>
      <c r="L371" s="65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2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5" t="s">
        <v>8506</v>
      </c>
      <c r="L372" s="65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2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5" t="s">
        <v>8506</v>
      </c>
      <c r="L373" s="65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2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5" t="s">
        <v>8506</v>
      </c>
      <c r="L374" s="65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2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5" t="s">
        <v>8506</v>
      </c>
      <c r="L375" s="65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2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5" t="s">
        <v>8506</v>
      </c>
      <c r="L376" s="65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2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5" t="s">
        <v>8506</v>
      </c>
      <c r="L377" s="65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2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5" t="s">
        <v>8506</v>
      </c>
      <c r="L378" s="65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2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5" t="s">
        <v>8506</v>
      </c>
      <c r="L379" s="65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2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5" t="s">
        <v>8506</v>
      </c>
      <c r="L380" s="65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2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5" t="s">
        <v>8506</v>
      </c>
      <c r="L381" s="65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2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5" t="s">
        <v>8506</v>
      </c>
      <c r="L382" s="65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2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5" t="s">
        <v>8506</v>
      </c>
      <c r="L383" s="65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2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5" t="s">
        <v>8506</v>
      </c>
      <c r="L384" s="65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2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5" t="s">
        <v>8506</v>
      </c>
      <c r="L385" s="65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2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5" t="s">
        <v>8506</v>
      </c>
      <c r="L386" s="65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2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5" t="s">
        <v>8506</v>
      </c>
      <c r="L387" s="65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2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5" t="s">
        <v>8506</v>
      </c>
      <c r="L388" s="65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2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5" t="s">
        <v>8506</v>
      </c>
      <c r="L389" s="65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2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5" t="s">
        <v>8506</v>
      </c>
      <c r="L390" s="65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2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5" t="s">
        <v>8506</v>
      </c>
      <c r="L391" s="65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2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5" t="s">
        <v>8506</v>
      </c>
      <c r="L392" s="65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2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5" t="s">
        <v>8506</v>
      </c>
      <c r="L393" s="65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2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5" t="s">
        <v>8506</v>
      </c>
      <c r="L394" s="65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2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5" t="s">
        <v>8506</v>
      </c>
      <c r="L395" s="65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2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5" t="s">
        <v>8506</v>
      </c>
      <c r="L396" s="65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2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5" t="s">
        <v>8506</v>
      </c>
      <c r="L397" s="65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2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5" t="s">
        <v>8506</v>
      </c>
      <c r="L398" s="65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2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5" t="s">
        <v>8506</v>
      </c>
      <c r="L399" s="65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2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5" t="s">
        <v>8506</v>
      </c>
      <c r="L400" s="65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2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5" t="s">
        <v>8506</v>
      </c>
      <c r="L401" s="65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2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5" t="s">
        <v>8506</v>
      </c>
      <c r="L402" s="65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2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5" t="s">
        <v>8506</v>
      </c>
      <c r="L403" s="65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2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5" t="s">
        <v>8506</v>
      </c>
      <c r="L404" s="65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2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5" t="s">
        <v>8506</v>
      </c>
      <c r="L405" s="65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2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5" t="s">
        <v>8506</v>
      </c>
      <c r="L406" s="65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2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5" t="s">
        <v>8506</v>
      </c>
      <c r="L407" s="65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2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5" t="s">
        <v>8506</v>
      </c>
      <c r="L408" s="65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2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5" t="s">
        <v>8506</v>
      </c>
      <c r="L409" s="65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2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5" t="s">
        <v>8506</v>
      </c>
      <c r="L410" s="65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2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5" t="s">
        <v>8506</v>
      </c>
      <c r="L411" s="65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2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5" t="s">
        <v>8506</v>
      </c>
      <c r="L412" s="65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2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5" t="s">
        <v>8506</v>
      </c>
      <c r="L413" s="65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2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5" t="s">
        <v>8506</v>
      </c>
      <c r="L414" s="65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2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5" t="s">
        <v>8506</v>
      </c>
      <c r="L415" s="65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2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5" t="s">
        <v>8506</v>
      </c>
      <c r="L416" s="65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2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5" t="s">
        <v>8506</v>
      </c>
      <c r="L417" s="65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2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5" t="s">
        <v>8506</v>
      </c>
      <c r="L418" s="65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2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5" t="s">
        <v>8506</v>
      </c>
      <c r="L419" s="65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2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5" t="s">
        <v>8506</v>
      </c>
      <c r="L420" s="65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2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5" t="s">
        <v>8506</v>
      </c>
      <c r="L421" s="65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2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5" t="s">
        <v>8506</v>
      </c>
      <c r="L422" s="65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2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5" t="s">
        <v>8506</v>
      </c>
      <c r="L423" s="65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2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5" t="s">
        <v>8506</v>
      </c>
      <c r="L424" s="65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2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5" t="s">
        <v>8506</v>
      </c>
      <c r="L425" s="65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2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5" t="s">
        <v>8506</v>
      </c>
      <c r="L426" s="65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2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5" t="s">
        <v>8506</v>
      </c>
      <c r="L427" s="65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2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5" t="s">
        <v>8506</v>
      </c>
      <c r="L428" s="65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2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5" t="s">
        <v>8506</v>
      </c>
      <c r="L429" s="65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2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5" t="s">
        <v>8506</v>
      </c>
      <c r="L430" s="65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2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5" t="s">
        <v>8506</v>
      </c>
      <c r="L431" s="65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2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5" t="s">
        <v>8506</v>
      </c>
      <c r="L432" s="65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2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5" t="s">
        <v>8506</v>
      </c>
      <c r="L433" s="65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2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5" t="s">
        <v>8506</v>
      </c>
      <c r="L434" s="65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2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5" t="s">
        <v>8506</v>
      </c>
      <c r="L435" s="65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2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5" t="s">
        <v>8506</v>
      </c>
      <c r="L436" s="65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2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5" t="s">
        <v>8506</v>
      </c>
      <c r="L437" s="65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2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5" t="s">
        <v>8506</v>
      </c>
      <c r="L438" s="65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2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5" t="s">
        <v>8506</v>
      </c>
      <c r="L439" s="65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2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5" t="s">
        <v>8506</v>
      </c>
      <c r="L440" s="65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2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5" t="s">
        <v>8506</v>
      </c>
      <c r="L441" s="65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2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5" t="s">
        <v>8506</v>
      </c>
      <c r="L442" s="65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2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5" t="s">
        <v>8506</v>
      </c>
      <c r="L443" s="65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2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5" t="s">
        <v>8506</v>
      </c>
      <c r="L444" s="65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2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5" t="s">
        <v>8506</v>
      </c>
      <c r="L445" s="65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2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5" t="s">
        <v>8506</v>
      </c>
      <c r="L446" s="65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2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5" t="s">
        <v>8506</v>
      </c>
      <c r="L447" s="65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2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5" t="s">
        <v>8506</v>
      </c>
      <c r="L448" s="65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2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5" t="s">
        <v>8506</v>
      </c>
      <c r="L449" s="65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2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5" t="s">
        <v>8506</v>
      </c>
      <c r="L450" s="65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2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5" t="s">
        <v>8506</v>
      </c>
      <c r="L451" s="65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2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5" t="s">
        <v>8506</v>
      </c>
      <c r="L452" s="65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2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5" t="s">
        <v>8506</v>
      </c>
      <c r="L453" s="65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2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5" t="s">
        <v>8506</v>
      </c>
      <c r="L454" s="65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2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5" t="s">
        <v>8506</v>
      </c>
      <c r="L455" s="65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2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5" t="s">
        <v>8506</v>
      </c>
      <c r="L456" s="65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2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5" t="s">
        <v>8506</v>
      </c>
      <c r="L457" s="65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2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5" t="s">
        <v>8506</v>
      </c>
      <c r="L458" s="65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2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5" t="s">
        <v>8506</v>
      </c>
      <c r="L459" s="65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2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5" t="s">
        <v>8506</v>
      </c>
      <c r="L460" s="65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2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5" t="s">
        <v>8506</v>
      </c>
      <c r="L461" s="65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2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5" t="s">
        <v>8506</v>
      </c>
      <c r="L462" s="65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2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5" t="s">
        <v>8506</v>
      </c>
      <c r="L463" s="65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2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5" t="s">
        <v>8506</v>
      </c>
      <c r="L464" s="65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2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5" t="s">
        <v>8506</v>
      </c>
      <c r="L465" s="65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2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5" t="s">
        <v>8506</v>
      </c>
      <c r="L466" s="65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2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5" t="s">
        <v>8506</v>
      </c>
      <c r="L467" s="65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2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5" t="s">
        <v>8506</v>
      </c>
      <c r="L468" s="65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2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5" t="s">
        <v>8506</v>
      </c>
      <c r="L469" s="65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2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5" t="s">
        <v>8506</v>
      </c>
      <c r="L470" s="65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2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5" t="s">
        <v>8506</v>
      </c>
      <c r="L471" s="65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2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5" t="s">
        <v>8506</v>
      </c>
      <c r="L472" s="65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2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5" t="s">
        <v>8506</v>
      </c>
      <c r="L473" s="65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2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5" t="s">
        <v>8506</v>
      </c>
      <c r="L474" s="65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2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5" t="s">
        <v>8506</v>
      </c>
      <c r="L475" s="65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2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5" t="s">
        <v>8506</v>
      </c>
      <c r="L476" s="65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2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5" t="s">
        <v>8506</v>
      </c>
      <c r="L477" s="65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2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5" t="s">
        <v>8506</v>
      </c>
      <c r="L478" s="65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2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5" t="s">
        <v>8506</v>
      </c>
      <c r="L479" s="65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2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5" t="s">
        <v>8506</v>
      </c>
      <c r="L480" s="65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2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5" t="s">
        <v>8506</v>
      </c>
      <c r="L481" s="65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2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5" t="s">
        <v>8506</v>
      </c>
      <c r="L482" s="65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2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5" t="s">
        <v>8506</v>
      </c>
      <c r="L483" s="65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2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5" t="s">
        <v>8506</v>
      </c>
      <c r="L484" s="65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2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5" t="s">
        <v>8506</v>
      </c>
      <c r="L485" s="65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2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5" t="s">
        <v>8506</v>
      </c>
      <c r="L486" s="65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2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5" t="s">
        <v>8506</v>
      </c>
      <c r="L487" s="65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2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5" t="s">
        <v>8506</v>
      </c>
      <c r="L488" s="65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2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5" t="s">
        <v>8506</v>
      </c>
      <c r="L489" s="65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2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5" t="s">
        <v>8506</v>
      </c>
      <c r="L490" s="65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2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5" t="s">
        <v>8506</v>
      </c>
      <c r="L491" s="65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2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5" t="s">
        <v>8506</v>
      </c>
      <c r="L492" s="65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2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5" t="s">
        <v>8506</v>
      </c>
      <c r="L493" s="65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2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5" t="s">
        <v>8506</v>
      </c>
      <c r="L494" s="65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2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5" t="s">
        <v>8506</v>
      </c>
      <c r="L495" s="65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2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5" t="s">
        <v>8506</v>
      </c>
      <c r="L496" s="65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2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5" t="s">
        <v>8506</v>
      </c>
      <c r="L497" s="65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2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5" t="s">
        <v>8506</v>
      </c>
      <c r="L498" s="65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2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5" t="s">
        <v>8506</v>
      </c>
      <c r="L499" s="65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2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5" t="s">
        <v>8506</v>
      </c>
      <c r="L500" s="65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2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5" t="s">
        <v>8506</v>
      </c>
      <c r="L501" s="65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2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5" t="s">
        <v>8506</v>
      </c>
      <c r="L502" s="65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2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5" t="s">
        <v>8506</v>
      </c>
      <c r="L503" s="65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2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5" t="s">
        <v>8506</v>
      </c>
      <c r="L504" s="65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2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5" t="s">
        <v>8506</v>
      </c>
      <c r="L505" s="65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2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5" t="s">
        <v>8506</v>
      </c>
      <c r="L506" s="65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2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5" t="s">
        <v>8506</v>
      </c>
      <c r="L507" s="65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2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5" t="s">
        <v>8506</v>
      </c>
      <c r="L508" s="65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2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5" t="s">
        <v>8506</v>
      </c>
      <c r="L509" s="65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2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5" t="s">
        <v>8506</v>
      </c>
      <c r="L510" s="65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2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5" t="s">
        <v>8506</v>
      </c>
      <c r="L511" s="65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2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5" t="s">
        <v>8506</v>
      </c>
      <c r="L512" s="65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2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5" t="s">
        <v>8506</v>
      </c>
      <c r="L513" s="65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2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5" t="s">
        <v>8506</v>
      </c>
      <c r="L514" s="65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2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5" t="s">
        <v>8506</v>
      </c>
      <c r="L515" s="65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2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5" t="s">
        <v>8506</v>
      </c>
      <c r="L516" s="65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2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5" t="s">
        <v>8506</v>
      </c>
      <c r="L517" s="65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2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5" t="s">
        <v>8506</v>
      </c>
      <c r="L518" s="65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2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5" t="s">
        <v>8506</v>
      </c>
      <c r="L519" s="65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2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5" t="s">
        <v>8506</v>
      </c>
      <c r="L520" s="65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2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5" t="s">
        <v>8506</v>
      </c>
      <c r="L521" s="65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2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5" t="s">
        <v>8506</v>
      </c>
      <c r="L522" s="65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2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5" t="s">
        <v>8506</v>
      </c>
      <c r="L523" s="65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2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5" t="s">
        <v>8506</v>
      </c>
      <c r="L524" s="65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2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5" t="s">
        <v>8506</v>
      </c>
      <c r="L525" s="65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2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5" t="s">
        <v>8506</v>
      </c>
      <c r="L526" s="65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2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5" t="s">
        <v>8506</v>
      </c>
      <c r="L527" s="65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2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5" t="s">
        <v>8506</v>
      </c>
      <c r="L528" s="65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2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5" t="s">
        <v>8506</v>
      </c>
      <c r="L529" s="65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2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5" t="s">
        <v>8506</v>
      </c>
      <c r="L530" s="65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2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5" t="s">
        <v>8506</v>
      </c>
      <c r="L531" s="65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2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5" t="s">
        <v>8506</v>
      </c>
      <c r="L532" s="65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2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5" t="s">
        <v>8506</v>
      </c>
      <c r="L533" s="65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2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5" t="s">
        <v>8506</v>
      </c>
      <c r="L534" s="65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2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5" t="s">
        <v>8506</v>
      </c>
      <c r="L535" s="65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2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5" t="s">
        <v>8506</v>
      </c>
      <c r="L536" s="65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2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5" t="s">
        <v>8506</v>
      </c>
      <c r="L537" s="65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2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5" t="s">
        <v>8506</v>
      </c>
      <c r="L538" s="65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2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5" t="s">
        <v>8506</v>
      </c>
      <c r="L539" s="65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2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5" t="s">
        <v>8506</v>
      </c>
      <c r="L540" s="65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2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5" t="s">
        <v>8506</v>
      </c>
      <c r="L541" s="65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2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5" t="s">
        <v>8506</v>
      </c>
      <c r="L542" s="65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2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5" t="s">
        <v>8506</v>
      </c>
      <c r="L543" s="65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2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5" t="s">
        <v>8506</v>
      </c>
      <c r="L544" s="65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2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5" t="s">
        <v>8506</v>
      </c>
      <c r="L545" s="65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2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5" t="s">
        <v>8506</v>
      </c>
      <c r="L546" s="65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2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5" t="s">
        <v>8506</v>
      </c>
      <c r="L547" s="65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2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5" t="s">
        <v>8506</v>
      </c>
      <c r="L548" s="65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2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5" t="s">
        <v>8506</v>
      </c>
      <c r="L549" s="65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2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5" t="s">
        <v>8506</v>
      </c>
      <c r="L550" s="65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2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5" t="s">
        <v>8506</v>
      </c>
      <c r="L551" s="65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2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5" t="s">
        <v>8506</v>
      </c>
      <c r="L552" s="65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2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5" t="s">
        <v>8506</v>
      </c>
      <c r="L553" s="65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2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5" t="s">
        <v>8506</v>
      </c>
      <c r="L554" s="65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2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5" t="s">
        <v>8506</v>
      </c>
      <c r="L555" s="65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2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5" t="s">
        <v>8506</v>
      </c>
      <c r="L556" s="65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2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5" t="s">
        <v>8506</v>
      </c>
      <c r="L557" s="65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2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5" t="s">
        <v>8506</v>
      </c>
      <c r="L558" s="65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2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5" t="s">
        <v>8506</v>
      </c>
      <c r="L559" s="65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2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5" t="s">
        <v>8506</v>
      </c>
      <c r="L560" s="65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2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5" t="s">
        <v>8506</v>
      </c>
      <c r="L561" s="65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2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5" t="s">
        <v>8506</v>
      </c>
      <c r="L562" s="65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2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5" t="s">
        <v>8506</v>
      </c>
      <c r="L563" s="65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2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5" t="s">
        <v>8506</v>
      </c>
      <c r="L564" s="65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2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5" t="s">
        <v>8506</v>
      </c>
      <c r="L565" s="65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2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5" t="s">
        <v>8506</v>
      </c>
      <c r="L566" s="65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2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5" t="s">
        <v>8506</v>
      </c>
      <c r="L567" s="65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2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5" t="s">
        <v>8506</v>
      </c>
      <c r="L568" s="65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2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5" t="s">
        <v>8506</v>
      </c>
      <c r="L569" s="65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2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5" t="s">
        <v>8506</v>
      </c>
      <c r="L570" s="65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2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5" t="s">
        <v>8506</v>
      </c>
      <c r="L571" s="65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2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5" t="s">
        <v>8506</v>
      </c>
      <c r="L572" s="65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2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5" t="s">
        <v>8506</v>
      </c>
      <c r="L573" s="65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2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5" t="s">
        <v>8506</v>
      </c>
      <c r="L574" s="65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2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5" t="s">
        <v>8506</v>
      </c>
      <c r="L575" s="65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2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5" t="s">
        <v>8506</v>
      </c>
      <c r="L576" s="65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2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5" t="s">
        <v>8506</v>
      </c>
      <c r="L577" s="65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2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5" t="s">
        <v>8506</v>
      </c>
      <c r="L578" s="65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2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5" t="s">
        <v>8506</v>
      </c>
      <c r="L579" s="65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2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5" t="s">
        <v>8506</v>
      </c>
      <c r="L580" s="65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2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5" t="s">
        <v>8506</v>
      </c>
      <c r="L581" s="65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2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5" t="s">
        <v>8506</v>
      </c>
      <c r="L582" s="65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2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5" t="s">
        <v>8506</v>
      </c>
      <c r="L583" s="65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2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5" t="s">
        <v>8506</v>
      </c>
      <c r="L584" s="65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2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5" t="s">
        <v>8506</v>
      </c>
      <c r="L585" s="65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2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5" t="s">
        <v>8506</v>
      </c>
      <c r="L586" s="65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2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5" t="s">
        <v>8506</v>
      </c>
      <c r="L587" s="65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2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5" t="s">
        <v>8506</v>
      </c>
      <c r="L588" s="65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2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5" t="s">
        <v>8506</v>
      </c>
      <c r="L589" s="65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2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5" t="s">
        <v>8506</v>
      </c>
      <c r="L590" s="65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2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5" t="s">
        <v>8506</v>
      </c>
      <c r="L591" s="65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2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5" t="s">
        <v>8506</v>
      </c>
      <c r="L592" s="65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2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5" t="s">
        <v>8506</v>
      </c>
      <c r="L593" s="65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2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5" t="s">
        <v>8506</v>
      </c>
      <c r="L594" s="65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2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5" t="s">
        <v>8506</v>
      </c>
      <c r="L595" s="65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2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5" t="s">
        <v>8506</v>
      </c>
      <c r="L596" s="65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2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5" t="s">
        <v>8506</v>
      </c>
      <c r="L597" s="65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2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5" t="s">
        <v>8506</v>
      </c>
      <c r="L598" s="65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2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5" t="s">
        <v>8506</v>
      </c>
      <c r="L599" s="65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2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5" t="s">
        <v>8506</v>
      </c>
      <c r="L600" s="65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2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5" t="s">
        <v>8506</v>
      </c>
      <c r="L601" s="65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2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5" t="s">
        <v>8506</v>
      </c>
      <c r="L602" s="65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2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5" t="s">
        <v>8506</v>
      </c>
      <c r="L603" s="65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2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5" t="s">
        <v>8506</v>
      </c>
      <c r="L604" s="65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2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5" t="s">
        <v>8506</v>
      </c>
      <c r="L605" s="65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2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5" t="s">
        <v>8506</v>
      </c>
      <c r="L606" s="65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2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5" t="s">
        <v>8506</v>
      </c>
      <c r="L607" s="65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2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5" t="s">
        <v>8506</v>
      </c>
      <c r="L608" s="65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2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5" t="s">
        <v>8506</v>
      </c>
      <c r="L609" s="65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2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5" t="s">
        <v>8506</v>
      </c>
      <c r="L610" s="65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2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5" t="s">
        <v>8506</v>
      </c>
      <c r="L611" s="65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2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5" t="s">
        <v>8506</v>
      </c>
      <c r="L612" s="65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2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5" t="s">
        <v>8506</v>
      </c>
      <c r="L613" s="65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2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5" t="s">
        <v>8506</v>
      </c>
      <c r="L614" s="65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2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5" t="s">
        <v>8506</v>
      </c>
      <c r="L615" s="65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2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5" t="s">
        <v>8506</v>
      </c>
      <c r="L616" s="65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2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5" t="s">
        <v>8506</v>
      </c>
      <c r="L617" s="65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2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5" t="s">
        <v>8506</v>
      </c>
      <c r="L618" s="65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2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5" t="s">
        <v>8506</v>
      </c>
      <c r="L619" s="65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2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5" t="s">
        <v>8506</v>
      </c>
      <c r="L620" s="65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2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5" t="s">
        <v>8506</v>
      </c>
      <c r="L621" s="65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2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5" t="s">
        <v>8506</v>
      </c>
      <c r="L622" s="65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2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5" t="s">
        <v>8506</v>
      </c>
      <c r="L623" s="65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2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5" t="s">
        <v>8506</v>
      </c>
      <c r="L624" s="65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2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5" t="s">
        <v>8506</v>
      </c>
      <c r="L625" s="65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2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5" t="s">
        <v>8506</v>
      </c>
      <c r="L626" s="65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2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5" t="s">
        <v>8506</v>
      </c>
      <c r="L627" s="65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2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5" t="s">
        <v>8506</v>
      </c>
      <c r="L628" s="65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2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5" t="s">
        <v>8506</v>
      </c>
      <c r="L629" s="65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2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5" t="s">
        <v>8506</v>
      </c>
      <c r="L630" s="65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2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5" t="s">
        <v>8506</v>
      </c>
      <c r="L631" s="65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2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5" t="s">
        <v>8506</v>
      </c>
      <c r="L632" s="65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2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5" t="s">
        <v>8506</v>
      </c>
      <c r="L633" s="65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2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5" t="s">
        <v>8506</v>
      </c>
      <c r="L634" s="65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2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5" t="s">
        <v>8506</v>
      </c>
      <c r="L635" s="65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2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5" t="s">
        <v>8506</v>
      </c>
      <c r="L636" s="65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2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5" t="s">
        <v>8506</v>
      </c>
      <c r="L637" s="65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2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5" t="s">
        <v>8506</v>
      </c>
      <c r="L638" s="65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2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5" t="s">
        <v>8506</v>
      </c>
      <c r="L639" s="65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2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5" t="s">
        <v>8506</v>
      </c>
      <c r="L640" s="65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2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5" t="s">
        <v>8506</v>
      </c>
      <c r="L641" s="65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2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5" t="s">
        <v>8506</v>
      </c>
      <c r="L642" s="65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2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5" t="s">
        <v>8506</v>
      </c>
      <c r="L643" s="65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2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5" t="s">
        <v>8506</v>
      </c>
      <c r="L644" s="65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2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5" t="s">
        <v>8506</v>
      </c>
      <c r="L645" s="65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2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5" t="s">
        <v>8506</v>
      </c>
      <c r="L646" s="65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2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5" t="s">
        <v>8506</v>
      </c>
      <c r="L647" s="65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2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5" t="s">
        <v>8506</v>
      </c>
      <c r="L648" s="65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2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5" t="s">
        <v>8506</v>
      </c>
      <c r="L649" s="65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2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5" t="s">
        <v>8506</v>
      </c>
      <c r="L650" s="65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2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5" t="s">
        <v>8506</v>
      </c>
      <c r="L651" s="65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2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5" t="s">
        <v>8506</v>
      </c>
      <c r="L652" s="65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2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5" t="s">
        <v>8506</v>
      </c>
      <c r="L653" s="65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2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5" t="s">
        <v>8506</v>
      </c>
      <c r="L654" s="65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2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5" t="s">
        <v>8506</v>
      </c>
      <c r="L655" s="65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2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5" t="s">
        <v>8506</v>
      </c>
      <c r="L656" s="65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2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5" t="s">
        <v>8506</v>
      </c>
      <c r="L657" s="65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2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5" t="s">
        <v>8506</v>
      </c>
      <c r="L658" s="65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2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5" t="s">
        <v>8506</v>
      </c>
      <c r="L659" s="65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2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5" t="s">
        <v>8506</v>
      </c>
      <c r="L660" s="65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2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5" t="s">
        <v>8506</v>
      </c>
      <c r="L661" s="65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2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5" t="s">
        <v>8506</v>
      </c>
      <c r="L662" s="65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2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5" t="s">
        <v>8506</v>
      </c>
      <c r="L663" s="65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2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5" t="s">
        <v>8506</v>
      </c>
      <c r="L664" s="65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2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5" t="s">
        <v>8506</v>
      </c>
      <c r="L665" s="65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2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5" t="s">
        <v>8506</v>
      </c>
      <c r="L666" s="65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2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5" t="s">
        <v>8506</v>
      </c>
      <c r="L667" s="65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2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5" t="s">
        <v>8506</v>
      </c>
      <c r="L668" s="65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2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5" t="s">
        <v>8506</v>
      </c>
      <c r="L669" s="65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2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15" priority="1"/>
    <cfRule type="duplicateValues" dxfId="114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147"/>
  <sheetViews>
    <sheetView zoomScaleNormal="100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3"/>
      <c r="D1" s="113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8491</v>
      </c>
      <c r="B3" t="s">
        <v>9345</v>
      </c>
      <c r="C3" t="s">
        <v>7706</v>
      </c>
      <c r="D3" t="s">
        <v>0</v>
      </c>
      <c r="E3">
        <v>18484</v>
      </c>
      <c r="F3" t="s">
        <v>1384</v>
      </c>
      <c r="G3" t="s">
        <v>1385</v>
      </c>
      <c r="H3" s="2">
        <v>1.62</v>
      </c>
      <c r="I3" s="2">
        <v>0</v>
      </c>
      <c r="J3" s="2">
        <v>0</v>
      </c>
      <c r="K3" s="15">
        <v>16.260000000000002</v>
      </c>
      <c r="L3" s="2">
        <v>0</v>
      </c>
      <c r="M3" s="2">
        <v>0</v>
      </c>
      <c r="N3" s="2">
        <v>0</v>
      </c>
      <c r="O3" s="2">
        <v>2.1138000000000003</v>
      </c>
      <c r="P3" s="2">
        <v>19.993800000000004</v>
      </c>
      <c r="Q3"/>
      <c r="R3" t="s">
        <v>8045</v>
      </c>
      <c r="S3" s="2">
        <v>0</v>
      </c>
      <c r="T3" s="2">
        <v>0</v>
      </c>
      <c r="U3" s="2"/>
    </row>
    <row r="4" spans="1:21" x14ac:dyDescent="0.25">
      <c r="A4" t="s">
        <v>8491</v>
      </c>
      <c r="B4" t="s">
        <v>9345</v>
      </c>
      <c r="C4" t="s">
        <v>7706</v>
      </c>
      <c r="D4" t="s">
        <v>0</v>
      </c>
      <c r="E4">
        <v>19272</v>
      </c>
      <c r="F4" t="s">
        <v>1384</v>
      </c>
      <c r="G4" t="s">
        <v>1385</v>
      </c>
      <c r="H4" s="2">
        <v>1.6300000000000001</v>
      </c>
      <c r="I4" s="2">
        <v>0</v>
      </c>
      <c r="J4" s="2">
        <v>0</v>
      </c>
      <c r="K4" s="15">
        <v>16.239999999999998</v>
      </c>
      <c r="L4" s="2">
        <v>0</v>
      </c>
      <c r="M4" s="2">
        <v>0</v>
      </c>
      <c r="N4" s="2">
        <v>0</v>
      </c>
      <c r="O4" s="2">
        <v>2.1111999999999997</v>
      </c>
      <c r="P4" s="2">
        <v>19.981199999999998</v>
      </c>
      <c r="Q4"/>
      <c r="R4" t="s">
        <v>8045</v>
      </c>
      <c r="S4" s="2">
        <v>0</v>
      </c>
      <c r="T4" s="2">
        <v>0</v>
      </c>
      <c r="U4" s="2"/>
    </row>
    <row r="5" spans="1:21" x14ac:dyDescent="0.25">
      <c r="A5" t="s">
        <v>8491</v>
      </c>
      <c r="B5" t="s">
        <v>9345</v>
      </c>
      <c r="C5" t="s">
        <v>7706</v>
      </c>
      <c r="D5" t="s">
        <v>0</v>
      </c>
      <c r="E5">
        <v>20283</v>
      </c>
      <c r="F5" t="s">
        <v>1384</v>
      </c>
      <c r="G5" t="s">
        <v>1385</v>
      </c>
      <c r="H5" s="2">
        <v>1.6300000000000001</v>
      </c>
      <c r="I5" s="2">
        <v>0</v>
      </c>
      <c r="J5" s="2">
        <v>0</v>
      </c>
      <c r="K5" s="15">
        <v>16.239999999999998</v>
      </c>
      <c r="L5" s="2">
        <v>0</v>
      </c>
      <c r="M5" s="2">
        <v>0</v>
      </c>
      <c r="N5" s="2">
        <v>0</v>
      </c>
      <c r="O5" s="2">
        <v>2.1111999999999997</v>
      </c>
      <c r="P5" s="2">
        <v>19.981199999999998</v>
      </c>
      <c r="Q5"/>
      <c r="R5" t="s">
        <v>8045</v>
      </c>
      <c r="S5" s="2">
        <v>0</v>
      </c>
      <c r="T5" s="2">
        <v>0</v>
      </c>
      <c r="U5" s="2"/>
    </row>
    <row r="6" spans="1:21" x14ac:dyDescent="0.25">
      <c r="A6" t="s">
        <v>8491</v>
      </c>
      <c r="B6" t="s">
        <v>9358</v>
      </c>
      <c r="C6" t="s">
        <v>7706</v>
      </c>
      <c r="D6" t="s">
        <v>0</v>
      </c>
      <c r="E6">
        <v>239</v>
      </c>
      <c r="F6" t="s">
        <v>9336</v>
      </c>
      <c r="G6" t="s">
        <v>9337</v>
      </c>
      <c r="H6" s="2">
        <v>0</v>
      </c>
      <c r="I6" s="2">
        <v>0</v>
      </c>
      <c r="J6" s="2">
        <v>0</v>
      </c>
      <c r="K6" s="15">
        <v>14.62</v>
      </c>
      <c r="L6" s="2">
        <v>0</v>
      </c>
      <c r="M6" s="2">
        <v>0</v>
      </c>
      <c r="N6" s="2">
        <v>0</v>
      </c>
      <c r="O6" s="2">
        <v>1.9006000000000001</v>
      </c>
      <c r="P6" s="2">
        <v>16.520599999999998</v>
      </c>
      <c r="Q6"/>
      <c r="R6" t="s">
        <v>8045</v>
      </c>
      <c r="S6" s="2">
        <v>0</v>
      </c>
      <c r="T6" s="2">
        <v>0</v>
      </c>
      <c r="U6" s="2"/>
    </row>
    <row r="7" spans="1:21" x14ac:dyDescent="0.25">
      <c r="A7" t="s">
        <v>8491</v>
      </c>
      <c r="B7" t="s">
        <v>9356</v>
      </c>
      <c r="C7" t="s">
        <v>7706</v>
      </c>
      <c r="D7" t="s">
        <v>0</v>
      </c>
      <c r="E7" t="s">
        <v>9357</v>
      </c>
      <c r="F7" t="s">
        <v>97</v>
      </c>
      <c r="G7" t="s">
        <v>98</v>
      </c>
      <c r="H7" s="2">
        <v>0</v>
      </c>
      <c r="I7" s="2">
        <v>0</v>
      </c>
      <c r="J7" s="2">
        <v>0</v>
      </c>
      <c r="K7" s="15">
        <v>13.27</v>
      </c>
      <c r="L7" s="2">
        <v>0</v>
      </c>
      <c r="M7" s="2">
        <v>0</v>
      </c>
      <c r="N7" s="2">
        <v>0</v>
      </c>
      <c r="O7" s="2">
        <v>1.7251000000000001</v>
      </c>
      <c r="P7" s="2">
        <v>14.995099999999999</v>
      </c>
      <c r="Q7"/>
      <c r="R7" t="s">
        <v>8045</v>
      </c>
      <c r="S7" s="2">
        <v>0</v>
      </c>
      <c r="T7" s="2">
        <v>0</v>
      </c>
      <c r="U7" s="2"/>
    </row>
    <row r="8" spans="1:21" x14ac:dyDescent="0.25">
      <c r="A8" t="s">
        <v>8491</v>
      </c>
      <c r="B8" t="s">
        <v>9356</v>
      </c>
      <c r="C8" t="s">
        <v>7706</v>
      </c>
      <c r="D8" t="s">
        <v>0</v>
      </c>
      <c r="E8">
        <v>21474</v>
      </c>
      <c r="F8" t="s">
        <v>1384</v>
      </c>
      <c r="G8" t="s">
        <v>1385</v>
      </c>
      <c r="H8" s="2">
        <v>0.79</v>
      </c>
      <c r="I8" s="2">
        <v>0</v>
      </c>
      <c r="J8" s="2">
        <v>0</v>
      </c>
      <c r="K8" s="15">
        <v>8.14</v>
      </c>
      <c r="L8" s="2">
        <v>0</v>
      </c>
      <c r="M8" s="2">
        <v>0</v>
      </c>
      <c r="N8" s="2">
        <v>0</v>
      </c>
      <c r="O8" s="2">
        <v>1.0582</v>
      </c>
      <c r="P8" s="2">
        <v>9.9881999999999991</v>
      </c>
      <c r="Q8"/>
      <c r="R8" t="s">
        <v>8045</v>
      </c>
      <c r="S8" s="2">
        <v>0</v>
      </c>
      <c r="T8" s="2">
        <v>0</v>
      </c>
      <c r="U8" s="2"/>
    </row>
    <row r="9" spans="1:21" x14ac:dyDescent="0.25">
      <c r="A9" t="s">
        <v>8491</v>
      </c>
      <c r="B9" t="s">
        <v>9356</v>
      </c>
      <c r="C9" t="s">
        <v>7706</v>
      </c>
      <c r="D9" t="s">
        <v>0</v>
      </c>
      <c r="E9">
        <v>836494</v>
      </c>
      <c r="F9" t="s">
        <v>1375</v>
      </c>
      <c r="G9" t="s">
        <v>1376</v>
      </c>
      <c r="H9" s="2">
        <v>0.9</v>
      </c>
      <c r="I9" s="2">
        <v>0</v>
      </c>
      <c r="J9" s="2">
        <v>0</v>
      </c>
      <c r="K9" s="15">
        <v>8.76</v>
      </c>
      <c r="L9" s="2">
        <v>0</v>
      </c>
      <c r="M9" s="2">
        <v>0</v>
      </c>
      <c r="N9" s="2">
        <v>0</v>
      </c>
      <c r="O9" s="2">
        <v>1.1388</v>
      </c>
      <c r="P9" s="2">
        <v>10.7988</v>
      </c>
      <c r="Q9"/>
      <c r="R9" t="s">
        <v>8045</v>
      </c>
      <c r="S9" s="2">
        <v>0</v>
      </c>
      <c r="T9" s="2">
        <v>0</v>
      </c>
      <c r="U9" s="2"/>
    </row>
    <row r="10" spans="1:21" x14ac:dyDescent="0.25">
      <c r="A10" t="s">
        <v>8491</v>
      </c>
      <c r="B10" t="s">
        <v>9353</v>
      </c>
      <c r="C10" t="s">
        <v>7706</v>
      </c>
      <c r="D10" t="s">
        <v>0</v>
      </c>
      <c r="E10">
        <v>480</v>
      </c>
      <c r="G10" t="s">
        <v>9355</v>
      </c>
      <c r="H10" s="2">
        <v>0</v>
      </c>
      <c r="I10" s="2">
        <v>0</v>
      </c>
      <c r="J10" s="2">
        <v>0</v>
      </c>
      <c r="K10" s="15">
        <v>229.59</v>
      </c>
      <c r="L10" s="2">
        <v>0</v>
      </c>
      <c r="M10" s="2">
        <v>0</v>
      </c>
      <c r="N10" s="2">
        <v>0</v>
      </c>
      <c r="O10" s="2">
        <v>29.846700000000002</v>
      </c>
      <c r="P10" s="2">
        <v>259.43670000000003</v>
      </c>
      <c r="Q10" t="s">
        <v>9354</v>
      </c>
      <c r="R10" t="s">
        <v>8045</v>
      </c>
      <c r="S10" s="2">
        <v>0</v>
      </c>
      <c r="T10" s="2">
        <v>0</v>
      </c>
      <c r="U10" s="2"/>
    </row>
    <row r="11" spans="1:21" x14ac:dyDescent="0.25">
      <c r="A11" t="s">
        <v>8491</v>
      </c>
      <c r="B11" t="s">
        <v>9353</v>
      </c>
      <c r="C11" t="s">
        <v>7706</v>
      </c>
      <c r="D11" t="s">
        <v>0</v>
      </c>
      <c r="E11">
        <v>483</v>
      </c>
      <c r="G11" t="s">
        <v>9355</v>
      </c>
      <c r="H11" s="2">
        <v>0</v>
      </c>
      <c r="I11" s="2">
        <v>0</v>
      </c>
      <c r="J11" s="2">
        <v>0</v>
      </c>
      <c r="K11" s="15">
        <v>49.76</v>
      </c>
      <c r="L11" s="2">
        <v>0</v>
      </c>
      <c r="M11" s="2">
        <v>0</v>
      </c>
      <c r="N11" s="2">
        <v>0</v>
      </c>
      <c r="O11" s="2">
        <v>6.4687999999999999</v>
      </c>
      <c r="P11" s="2">
        <v>56.2288</v>
      </c>
      <c r="Q11" t="s">
        <v>9354</v>
      </c>
      <c r="R11" t="s">
        <v>8045</v>
      </c>
      <c r="S11" s="2">
        <v>0</v>
      </c>
      <c r="T11" s="2">
        <v>0</v>
      </c>
      <c r="U11" s="2"/>
    </row>
    <row r="12" spans="1:21" x14ac:dyDescent="0.25">
      <c r="A12" t="s">
        <v>8491</v>
      </c>
      <c r="B12" t="s">
        <v>9353</v>
      </c>
      <c r="C12" t="s">
        <v>7706</v>
      </c>
      <c r="D12" t="s">
        <v>0</v>
      </c>
      <c r="E12">
        <v>484</v>
      </c>
      <c r="G12" t="s">
        <v>9355</v>
      </c>
      <c r="H12" s="2">
        <v>0</v>
      </c>
      <c r="I12" s="2">
        <v>0</v>
      </c>
      <c r="J12" s="2">
        <v>0</v>
      </c>
      <c r="K12" s="15">
        <v>122.52</v>
      </c>
      <c r="L12" s="2">
        <v>0</v>
      </c>
      <c r="M12" s="2">
        <v>0</v>
      </c>
      <c r="N12" s="2">
        <v>0</v>
      </c>
      <c r="O12" s="2">
        <v>15.9276</v>
      </c>
      <c r="P12" s="2">
        <v>138.44759999999999</v>
      </c>
      <c r="Q12" t="s">
        <v>9354</v>
      </c>
      <c r="R12" t="s">
        <v>8045</v>
      </c>
      <c r="S12" s="2">
        <v>0</v>
      </c>
      <c r="T12" s="2">
        <v>0</v>
      </c>
      <c r="U12" s="2"/>
    </row>
    <row r="13" spans="1:21" x14ac:dyDescent="0.25">
      <c r="A13" t="s">
        <v>8491</v>
      </c>
      <c r="B13" t="s">
        <v>9350</v>
      </c>
      <c r="C13" t="s">
        <v>7706</v>
      </c>
      <c r="D13" t="s">
        <v>0</v>
      </c>
      <c r="E13">
        <v>457</v>
      </c>
      <c r="F13" t="s">
        <v>9351</v>
      </c>
      <c r="G13" t="s">
        <v>9352</v>
      </c>
      <c r="H13" s="2">
        <v>0</v>
      </c>
      <c r="I13" s="2">
        <v>0</v>
      </c>
      <c r="J13" s="2">
        <v>0</v>
      </c>
      <c r="K13" s="15">
        <v>157.52000000000001</v>
      </c>
      <c r="L13" s="2">
        <v>0</v>
      </c>
      <c r="M13" s="2">
        <v>0</v>
      </c>
      <c r="N13" s="2">
        <v>0</v>
      </c>
      <c r="O13" s="2">
        <v>20.477600000000002</v>
      </c>
      <c r="P13" s="2">
        <v>177.99760000000001</v>
      </c>
      <c r="Q13"/>
      <c r="R13" t="s">
        <v>8045</v>
      </c>
      <c r="S13" s="2">
        <v>0</v>
      </c>
      <c r="T13" s="2">
        <v>0</v>
      </c>
      <c r="U13" s="2"/>
    </row>
    <row r="14" spans="1:21" x14ac:dyDescent="0.25">
      <c r="A14" t="s">
        <v>8491</v>
      </c>
      <c r="B14" t="s">
        <v>9347</v>
      </c>
      <c r="C14" t="s">
        <v>7706</v>
      </c>
      <c r="D14" t="s">
        <v>0</v>
      </c>
      <c r="E14">
        <v>3</v>
      </c>
      <c r="G14" t="s">
        <v>9349</v>
      </c>
      <c r="H14" s="2">
        <v>0</v>
      </c>
      <c r="I14" s="2">
        <v>0</v>
      </c>
      <c r="J14" s="2">
        <v>0</v>
      </c>
      <c r="K14" s="15">
        <v>300</v>
      </c>
      <c r="L14" s="2">
        <v>0</v>
      </c>
      <c r="M14" s="2">
        <v>0</v>
      </c>
      <c r="N14" s="2">
        <v>0</v>
      </c>
      <c r="O14" s="2">
        <v>39</v>
      </c>
      <c r="P14" s="2">
        <v>339</v>
      </c>
      <c r="Q14" t="s">
        <v>9348</v>
      </c>
      <c r="R14" t="s">
        <v>8045</v>
      </c>
      <c r="S14" s="2">
        <v>0</v>
      </c>
      <c r="T14" s="2">
        <v>0</v>
      </c>
      <c r="U14" s="2"/>
    </row>
    <row r="15" spans="1:21" x14ac:dyDescent="0.25">
      <c r="K15" s="15"/>
      <c r="Q15"/>
      <c r="S15" s="2"/>
      <c r="T15" s="2"/>
      <c r="U15" s="2"/>
    </row>
    <row r="16" spans="1:21" ht="15.75" thickBot="1" x14ac:dyDescent="0.3">
      <c r="T16" s="2"/>
      <c r="U16" s="2"/>
    </row>
    <row r="17" spans="1:21" ht="15.75" thickBot="1" x14ac:dyDescent="0.3">
      <c r="A17" s="127" t="s">
        <v>71</v>
      </c>
      <c r="B17" s="128"/>
      <c r="C17" s="128"/>
      <c r="D17" s="128"/>
      <c r="E17" s="128"/>
      <c r="F17" s="128"/>
      <c r="G17" s="129"/>
      <c r="H17" s="3">
        <f>+SUBTOTAL(9,Tabla1[C. EXENTAS])</f>
        <v>6.57</v>
      </c>
      <c r="I17" s="3">
        <f>+SUBTOTAL(9,Tabla1[I. EXENTAS])</f>
        <v>0</v>
      </c>
      <c r="J17" s="3">
        <f>+SUBTOTAL(9,Tabla1[IMPOR EX])</f>
        <v>0</v>
      </c>
      <c r="K17" s="3">
        <f>+SUBTOTAL(9,Tabla1[C. GRAVADA])</f>
        <v>952.92</v>
      </c>
      <c r="L17" s="3">
        <f>+SUBTOTAL(9,Tabla1[INTER GRAVA])</f>
        <v>0</v>
      </c>
      <c r="M17" s="3">
        <f>+SUBTOTAL(9,Tabla1[IMPOR BIENES])</f>
        <v>0</v>
      </c>
      <c r="N17" s="3">
        <f>+SUBTOTAL(9,Tabla1[IMPOR SERV])</f>
        <v>0</v>
      </c>
      <c r="O17" s="3">
        <f>+SUBTOTAL(9,Tabla1[IVA])</f>
        <v>123.87960000000001</v>
      </c>
      <c r="P17" s="3">
        <f>+SUBTOTAL(9,Tabla1[TOTAL C.])</f>
        <v>1083.3696</v>
      </c>
      <c r="Q17" s="3"/>
      <c r="R17" s="3">
        <f>+SUBTOTAL(9,Tabla1[ANEXO 3])</f>
        <v>0</v>
      </c>
      <c r="S17" s="3"/>
      <c r="T17" s="3">
        <f>+SUBTOTAL(9,Tabla1[PERCEPCIONES])</f>
        <v>0</v>
      </c>
      <c r="U17" s="2"/>
    </row>
    <row r="18" spans="1:21" x14ac:dyDescent="0.25">
      <c r="U18" s="2"/>
    </row>
    <row r="19" spans="1:21" x14ac:dyDescent="0.25">
      <c r="U19" s="2"/>
    </row>
    <row r="20" spans="1:21" x14ac:dyDescent="0.25">
      <c r="U20" s="2"/>
    </row>
    <row r="21" spans="1:21" x14ac:dyDescent="0.25">
      <c r="U21" s="2"/>
    </row>
    <row r="22" spans="1:21" x14ac:dyDescent="0.25">
      <c r="U22" s="2"/>
    </row>
    <row r="23" spans="1:21" x14ac:dyDescent="0.25">
      <c r="U23" s="2"/>
    </row>
    <row r="24" spans="1:21" x14ac:dyDescent="0.25">
      <c r="U24" s="2"/>
    </row>
    <row r="25" spans="1:21" x14ac:dyDescent="0.25">
      <c r="U25" s="2"/>
    </row>
    <row r="26" spans="1:21" x14ac:dyDescent="0.25">
      <c r="U26" s="2"/>
    </row>
    <row r="27" spans="1:21" x14ac:dyDescent="0.25">
      <c r="U27" s="2"/>
    </row>
    <row r="28" spans="1:21" x14ac:dyDescent="0.25">
      <c r="U28" s="2"/>
    </row>
    <row r="29" spans="1:21" x14ac:dyDescent="0.25">
      <c r="U29" s="2"/>
    </row>
    <row r="30" spans="1:21" x14ac:dyDescent="0.25">
      <c r="U30" s="2"/>
    </row>
    <row r="31" spans="1:21" x14ac:dyDescent="0.25">
      <c r="U31" s="2"/>
    </row>
    <row r="32" spans="1:21" x14ac:dyDescent="0.25">
      <c r="U32" s="2"/>
    </row>
    <row r="33" spans="21:21" x14ac:dyDescent="0.25">
      <c r="U33" s="2"/>
    </row>
    <row r="34" spans="21:21" x14ac:dyDescent="0.25">
      <c r="U34" s="2"/>
    </row>
    <row r="35" spans="21:21" x14ac:dyDescent="0.25">
      <c r="U35" s="2"/>
    </row>
    <row r="36" spans="21:21" x14ac:dyDescent="0.25">
      <c r="U36" s="2"/>
    </row>
    <row r="37" spans="21:21" x14ac:dyDescent="0.25">
      <c r="U37" s="2"/>
    </row>
    <row r="38" spans="21:21" x14ac:dyDescent="0.25">
      <c r="U38" s="2"/>
    </row>
    <row r="39" spans="21:21" x14ac:dyDescent="0.25">
      <c r="U39" s="2"/>
    </row>
    <row r="40" spans="21:21" x14ac:dyDescent="0.25">
      <c r="U40" s="2"/>
    </row>
    <row r="41" spans="21:21" x14ac:dyDescent="0.25">
      <c r="U41" s="2"/>
    </row>
    <row r="42" spans="21:21" x14ac:dyDescent="0.25">
      <c r="U42" s="2"/>
    </row>
    <row r="43" spans="21:21" x14ac:dyDescent="0.25">
      <c r="U43" s="2"/>
    </row>
    <row r="44" spans="21:21" x14ac:dyDescent="0.25">
      <c r="U44" s="2"/>
    </row>
    <row r="45" spans="21:21" x14ac:dyDescent="0.25">
      <c r="U45" s="2"/>
    </row>
    <row r="46" spans="21:21" x14ac:dyDescent="0.25">
      <c r="U46" s="2"/>
    </row>
    <row r="47" spans="21:21" x14ac:dyDescent="0.25">
      <c r="U47" s="2"/>
    </row>
    <row r="48" spans="21:21" x14ac:dyDescent="0.25">
      <c r="U48" s="2"/>
    </row>
    <row r="49" spans="21:21" x14ac:dyDescent="0.25">
      <c r="U49" s="2"/>
    </row>
    <row r="50" spans="21:21" x14ac:dyDescent="0.25">
      <c r="U50" s="2"/>
    </row>
    <row r="51" spans="21:21" x14ac:dyDescent="0.25">
      <c r="U51" s="2"/>
    </row>
    <row r="52" spans="21:21" x14ac:dyDescent="0.25">
      <c r="U52" s="2"/>
    </row>
    <row r="53" spans="21:21" x14ac:dyDescent="0.25">
      <c r="U53" s="2"/>
    </row>
    <row r="54" spans="21:21" x14ac:dyDescent="0.25">
      <c r="U54" s="2"/>
    </row>
    <row r="55" spans="21:21" x14ac:dyDescent="0.25">
      <c r="U55" s="2"/>
    </row>
    <row r="56" spans="21:21" x14ac:dyDescent="0.25">
      <c r="U56" s="2"/>
    </row>
    <row r="57" spans="21:21" x14ac:dyDescent="0.25">
      <c r="U57" s="2"/>
    </row>
    <row r="58" spans="21:21" x14ac:dyDescent="0.25">
      <c r="U58" s="2"/>
    </row>
    <row r="59" spans="21:21" x14ac:dyDescent="0.25">
      <c r="U59" s="2"/>
    </row>
    <row r="60" spans="21:21" x14ac:dyDescent="0.25">
      <c r="U60" s="2"/>
    </row>
    <row r="61" spans="21:21" x14ac:dyDescent="0.25">
      <c r="U61" s="2"/>
    </row>
    <row r="62" spans="21:21" x14ac:dyDescent="0.25">
      <c r="U62" s="2"/>
    </row>
    <row r="63" spans="21:21" x14ac:dyDescent="0.25">
      <c r="U63" s="2"/>
    </row>
    <row r="64" spans="21:21" x14ac:dyDescent="0.25">
      <c r="U64" s="2"/>
    </row>
    <row r="65" spans="21:21" x14ac:dyDescent="0.25">
      <c r="U65" s="2"/>
    </row>
    <row r="66" spans="21:21" x14ac:dyDescent="0.25">
      <c r="U66" s="2"/>
    </row>
    <row r="67" spans="21:21" x14ac:dyDescent="0.25">
      <c r="U67" s="2"/>
    </row>
    <row r="68" spans="21:21" x14ac:dyDescent="0.25">
      <c r="U68" s="2"/>
    </row>
    <row r="69" spans="21:21" x14ac:dyDescent="0.25">
      <c r="U69" s="2"/>
    </row>
    <row r="70" spans="21:21" x14ac:dyDescent="0.25">
      <c r="U70" s="2"/>
    </row>
    <row r="71" spans="21:21" x14ac:dyDescent="0.25">
      <c r="U71" s="2"/>
    </row>
    <row r="72" spans="21:21" x14ac:dyDescent="0.25">
      <c r="U72" s="2"/>
    </row>
    <row r="73" spans="21:21" x14ac:dyDescent="0.25">
      <c r="U73" s="2"/>
    </row>
    <row r="74" spans="21:21" x14ac:dyDescent="0.25">
      <c r="U74" s="2"/>
    </row>
    <row r="75" spans="21:21" x14ac:dyDescent="0.25">
      <c r="U75" s="2"/>
    </row>
    <row r="76" spans="21:21" x14ac:dyDescent="0.25">
      <c r="U76" s="2"/>
    </row>
    <row r="77" spans="21:21" x14ac:dyDescent="0.25">
      <c r="U77" s="2"/>
    </row>
    <row r="78" spans="21:21" x14ac:dyDescent="0.25">
      <c r="U78" s="2"/>
    </row>
    <row r="79" spans="21:21" x14ac:dyDescent="0.25">
      <c r="U79" s="2"/>
    </row>
    <row r="80" spans="21:21" x14ac:dyDescent="0.25">
      <c r="U80" s="2"/>
    </row>
    <row r="81" spans="21:21" x14ac:dyDescent="0.25">
      <c r="U81" s="2"/>
    </row>
    <row r="82" spans="21:21" x14ac:dyDescent="0.25">
      <c r="U82" s="2"/>
    </row>
    <row r="83" spans="21:21" x14ac:dyDescent="0.25">
      <c r="U83" s="2"/>
    </row>
    <row r="84" spans="21:21" x14ac:dyDescent="0.25">
      <c r="U84" s="2"/>
    </row>
    <row r="85" spans="21:21" x14ac:dyDescent="0.25">
      <c r="U85" s="2"/>
    </row>
    <row r="86" spans="21:21" x14ac:dyDescent="0.25">
      <c r="U86" s="2"/>
    </row>
    <row r="87" spans="21:21" x14ac:dyDescent="0.25">
      <c r="U87" s="2"/>
    </row>
    <row r="88" spans="21:21" x14ac:dyDescent="0.25">
      <c r="U88" s="2"/>
    </row>
    <row r="89" spans="21:21" x14ac:dyDescent="0.25">
      <c r="U89" s="2"/>
    </row>
    <row r="90" spans="21:21" x14ac:dyDescent="0.25">
      <c r="U90" s="2"/>
    </row>
    <row r="91" spans="21:21" x14ac:dyDescent="0.25">
      <c r="U91" s="2"/>
    </row>
    <row r="92" spans="21:21" x14ac:dyDescent="0.25">
      <c r="U92" s="2"/>
    </row>
    <row r="93" spans="21:21" x14ac:dyDescent="0.25">
      <c r="U93" s="2"/>
    </row>
    <row r="94" spans="21:21" x14ac:dyDescent="0.25">
      <c r="U94" s="2"/>
    </row>
    <row r="95" spans="21:21" x14ac:dyDescent="0.25">
      <c r="U95" s="2"/>
    </row>
    <row r="96" spans="21:21" x14ac:dyDescent="0.25">
      <c r="U96" s="2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110"/>
    </row>
    <row r="166" spans="21:21" x14ac:dyDescent="0.25">
      <c r="U166" s="110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529" spans="21:21" x14ac:dyDescent="0.25">
      <c r="U529" s="2"/>
    </row>
    <row r="530" spans="21:21" x14ac:dyDescent="0.25">
      <c r="U530" s="2"/>
    </row>
    <row r="531" spans="21:21" x14ac:dyDescent="0.25">
      <c r="U531" s="2"/>
    </row>
    <row r="532" spans="21:21" x14ac:dyDescent="0.25">
      <c r="U532" s="2"/>
    </row>
    <row r="533" spans="21:21" x14ac:dyDescent="0.25">
      <c r="U533" s="2"/>
    </row>
    <row r="534" spans="21:21" x14ac:dyDescent="0.25">
      <c r="U534" s="2"/>
    </row>
    <row r="535" spans="21:21" x14ac:dyDescent="0.25">
      <c r="U535" s="2"/>
    </row>
    <row r="536" spans="21:21" x14ac:dyDescent="0.25">
      <c r="U536" s="2"/>
    </row>
    <row r="537" spans="21:21" x14ac:dyDescent="0.25">
      <c r="U537" s="2"/>
    </row>
    <row r="538" spans="21:21" x14ac:dyDescent="0.25">
      <c r="U538" s="2"/>
    </row>
    <row r="539" spans="21:21" x14ac:dyDescent="0.25">
      <c r="U539" s="2"/>
    </row>
    <row r="540" spans="21:21" x14ac:dyDescent="0.25">
      <c r="U540" s="2"/>
    </row>
    <row r="541" spans="21:21" x14ac:dyDescent="0.25">
      <c r="U541" s="2"/>
    </row>
    <row r="542" spans="21:21" x14ac:dyDescent="0.25">
      <c r="U542" s="2"/>
    </row>
    <row r="543" spans="21:21" x14ac:dyDescent="0.25">
      <c r="U543" s="2"/>
    </row>
    <row r="544" spans="21:21" x14ac:dyDescent="0.25">
      <c r="U544" s="2"/>
    </row>
    <row r="545" spans="21:21" x14ac:dyDescent="0.25">
      <c r="U545" s="2"/>
    </row>
    <row r="546" spans="21:21" x14ac:dyDescent="0.25">
      <c r="U546" s="2"/>
    </row>
    <row r="547" spans="21:21" x14ac:dyDescent="0.25">
      <c r="U547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552" spans="21:21" x14ac:dyDescent="0.25">
      <c r="U552" s="2"/>
    </row>
    <row r="553" spans="21:21" x14ac:dyDescent="0.25">
      <c r="U553" s="2"/>
    </row>
    <row r="554" spans="21:21" x14ac:dyDescent="0.25">
      <c r="U554" s="2"/>
    </row>
    <row r="555" spans="21:21" x14ac:dyDescent="0.25">
      <c r="U555" s="2"/>
    </row>
    <row r="556" spans="21:21" x14ac:dyDescent="0.25">
      <c r="U556" s="2"/>
    </row>
    <row r="557" spans="21:21" x14ac:dyDescent="0.25">
      <c r="U557" s="2"/>
    </row>
    <row r="558" spans="21:21" x14ac:dyDescent="0.25">
      <c r="U558" s="2"/>
    </row>
    <row r="559" spans="21:21" x14ac:dyDescent="0.25">
      <c r="U559" s="2"/>
    </row>
    <row r="560" spans="21:21" x14ac:dyDescent="0.25">
      <c r="U560" s="2"/>
    </row>
    <row r="561" spans="21:21" x14ac:dyDescent="0.25">
      <c r="U561" s="2"/>
    </row>
    <row r="562" spans="21:21" x14ac:dyDescent="0.25">
      <c r="U562" s="2"/>
    </row>
    <row r="563" spans="21:21" x14ac:dyDescent="0.25">
      <c r="U563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570" spans="21:21" x14ac:dyDescent="0.25">
      <c r="U570" s="2"/>
    </row>
    <row r="571" spans="21:21" x14ac:dyDescent="0.25">
      <c r="U571" s="2"/>
    </row>
    <row r="572" spans="21:21" x14ac:dyDescent="0.25">
      <c r="U572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709" spans="21:21" x14ac:dyDescent="0.25">
      <c r="U709" s="2"/>
    </row>
    <row r="710" spans="21:21" x14ac:dyDescent="0.25">
      <c r="U710" s="2"/>
    </row>
    <row r="711" spans="21:21" x14ac:dyDescent="0.25">
      <c r="U711" s="2"/>
    </row>
    <row r="712" spans="21:21" x14ac:dyDescent="0.25">
      <c r="U712" s="2"/>
    </row>
    <row r="713" spans="21:21" x14ac:dyDescent="0.25">
      <c r="U713" s="2"/>
    </row>
    <row r="714" spans="21:21" x14ac:dyDescent="0.25">
      <c r="U714" s="2"/>
    </row>
    <row r="715" spans="21:21" x14ac:dyDescent="0.25">
      <c r="U715" s="2"/>
    </row>
    <row r="716" spans="21:21" x14ac:dyDescent="0.25">
      <c r="U716" s="2"/>
    </row>
    <row r="717" spans="21:21" x14ac:dyDescent="0.25">
      <c r="U717" s="2"/>
    </row>
    <row r="718" spans="21:21" x14ac:dyDescent="0.25">
      <c r="U718" s="2"/>
    </row>
    <row r="719" spans="21:21" x14ac:dyDescent="0.25">
      <c r="U719" s="2"/>
    </row>
    <row r="720" spans="21:21" x14ac:dyDescent="0.25">
      <c r="U720" s="2"/>
    </row>
    <row r="721" spans="21:21" x14ac:dyDescent="0.25">
      <c r="U721" s="2"/>
    </row>
    <row r="722" spans="21:21" x14ac:dyDescent="0.25">
      <c r="U722" s="2"/>
    </row>
    <row r="723" spans="21:21" x14ac:dyDescent="0.25">
      <c r="U723" s="2"/>
    </row>
    <row r="724" spans="21:21" x14ac:dyDescent="0.25">
      <c r="U724" s="2"/>
    </row>
    <row r="725" spans="21:21" x14ac:dyDescent="0.25">
      <c r="U725" s="2"/>
    </row>
    <row r="726" spans="21:21" x14ac:dyDescent="0.25">
      <c r="U726" s="2"/>
    </row>
    <row r="727" spans="21:21" x14ac:dyDescent="0.25">
      <c r="U727" s="2"/>
    </row>
    <row r="728" spans="21:21" x14ac:dyDescent="0.25">
      <c r="U728" s="2"/>
    </row>
    <row r="729" spans="21:21" x14ac:dyDescent="0.25">
      <c r="U729" s="2"/>
    </row>
    <row r="730" spans="21:21" x14ac:dyDescent="0.25">
      <c r="U730" s="2"/>
    </row>
    <row r="731" spans="21:21" x14ac:dyDescent="0.25">
      <c r="U731" s="2"/>
    </row>
    <row r="732" spans="21:21" x14ac:dyDescent="0.25">
      <c r="U732" s="2"/>
    </row>
    <row r="733" spans="21:21" x14ac:dyDescent="0.25">
      <c r="U733" s="2"/>
    </row>
    <row r="734" spans="21:21" x14ac:dyDescent="0.25">
      <c r="U734" s="2"/>
    </row>
    <row r="735" spans="21:21" x14ac:dyDescent="0.25">
      <c r="U735" s="2"/>
    </row>
    <row r="736" spans="21:21" x14ac:dyDescent="0.25">
      <c r="U736" s="2"/>
    </row>
    <row r="737" spans="21:21" x14ac:dyDescent="0.25">
      <c r="U737" s="2"/>
    </row>
    <row r="738" spans="21:21" x14ac:dyDescent="0.25">
      <c r="U738" s="2"/>
    </row>
    <row r="739" spans="21:21" x14ac:dyDescent="0.25">
      <c r="U739" s="2"/>
    </row>
    <row r="740" spans="21:21" x14ac:dyDescent="0.25">
      <c r="U740" s="2"/>
    </row>
    <row r="741" spans="21:21" x14ac:dyDescent="0.25">
      <c r="U741" s="2"/>
    </row>
    <row r="742" spans="21:21" x14ac:dyDescent="0.25">
      <c r="U742" s="2"/>
    </row>
    <row r="743" spans="21:21" x14ac:dyDescent="0.25">
      <c r="U743" s="2"/>
    </row>
    <row r="744" spans="21:21" x14ac:dyDescent="0.25">
      <c r="U744" s="2"/>
    </row>
    <row r="745" spans="21:21" x14ac:dyDescent="0.25">
      <c r="U745" s="2"/>
    </row>
    <row r="746" spans="21:21" x14ac:dyDescent="0.25">
      <c r="U746" s="2"/>
    </row>
    <row r="747" spans="21:21" x14ac:dyDescent="0.25">
      <c r="U747" s="2"/>
    </row>
    <row r="748" spans="21:21" x14ac:dyDescent="0.25">
      <c r="U748" s="2"/>
    </row>
    <row r="749" spans="21:21" x14ac:dyDescent="0.25">
      <c r="U749" s="2"/>
    </row>
    <row r="750" spans="21:21" x14ac:dyDescent="0.25">
      <c r="U750" s="2"/>
    </row>
    <row r="751" spans="21:21" x14ac:dyDescent="0.25">
      <c r="U751" s="2"/>
    </row>
    <row r="752" spans="21:21" x14ac:dyDescent="0.25">
      <c r="U752" s="2"/>
    </row>
    <row r="753" spans="21:21" x14ac:dyDescent="0.25">
      <c r="U753" s="2"/>
    </row>
    <row r="754" spans="21:21" x14ac:dyDescent="0.25">
      <c r="U754" s="2"/>
    </row>
    <row r="755" spans="21:21" x14ac:dyDescent="0.25">
      <c r="U755" s="2"/>
    </row>
    <row r="756" spans="21:21" x14ac:dyDescent="0.25">
      <c r="U756" s="2"/>
    </row>
    <row r="757" spans="21:21" x14ac:dyDescent="0.25">
      <c r="U757" s="2"/>
    </row>
    <row r="758" spans="21:21" x14ac:dyDescent="0.25">
      <c r="U758" s="2"/>
    </row>
    <row r="759" spans="21:21" x14ac:dyDescent="0.25">
      <c r="U759" s="2"/>
    </row>
    <row r="760" spans="21:21" x14ac:dyDescent="0.25">
      <c r="U760" s="2"/>
    </row>
    <row r="761" spans="21:21" x14ac:dyDescent="0.25">
      <c r="U761" s="2"/>
    </row>
    <row r="762" spans="21:21" x14ac:dyDescent="0.25">
      <c r="U762" s="2"/>
    </row>
    <row r="763" spans="21:21" x14ac:dyDescent="0.25">
      <c r="U763" s="2"/>
    </row>
    <row r="764" spans="21:21" x14ac:dyDescent="0.25">
      <c r="U764" s="2"/>
    </row>
    <row r="765" spans="21:21" x14ac:dyDescent="0.25">
      <c r="U765" s="2"/>
    </row>
    <row r="766" spans="21:21" x14ac:dyDescent="0.25">
      <c r="U766" s="2"/>
    </row>
    <row r="767" spans="21:21" x14ac:dyDescent="0.25">
      <c r="U767" s="2"/>
    </row>
    <row r="768" spans="21:21" x14ac:dyDescent="0.25">
      <c r="U768" s="2"/>
    </row>
    <row r="769" spans="21:21" x14ac:dyDescent="0.25">
      <c r="U769" s="2"/>
    </row>
    <row r="770" spans="21:21" x14ac:dyDescent="0.25">
      <c r="U770" s="2"/>
    </row>
    <row r="771" spans="21:21" x14ac:dyDescent="0.25">
      <c r="U771" s="2"/>
    </row>
    <row r="772" spans="21:21" x14ac:dyDescent="0.25">
      <c r="U772" s="2"/>
    </row>
    <row r="773" spans="21:21" x14ac:dyDescent="0.25">
      <c r="U773" s="2"/>
    </row>
    <row r="774" spans="21:21" x14ac:dyDescent="0.25">
      <c r="U774" s="2"/>
    </row>
    <row r="775" spans="21:21" x14ac:dyDescent="0.25">
      <c r="U775" s="2"/>
    </row>
    <row r="776" spans="21:21" x14ac:dyDescent="0.25">
      <c r="U776" s="2"/>
    </row>
    <row r="777" spans="21:21" x14ac:dyDescent="0.25">
      <c r="U777" s="2"/>
    </row>
    <row r="778" spans="21:21" x14ac:dyDescent="0.25">
      <c r="U778" s="2"/>
    </row>
    <row r="779" spans="21:21" x14ac:dyDescent="0.25">
      <c r="U779" s="2"/>
    </row>
    <row r="780" spans="21:21" x14ac:dyDescent="0.25">
      <c r="U780" s="2"/>
    </row>
    <row r="781" spans="21:21" x14ac:dyDescent="0.25">
      <c r="U781" s="2"/>
    </row>
    <row r="1147" spans="1:20" s="42" customFormat="1" x14ac:dyDescent="0.25">
      <c r="A1147"/>
      <c r="B1147"/>
      <c r="C1147"/>
      <c r="D1147"/>
      <c r="E1147"/>
      <c r="F1147"/>
      <c r="G1147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/>
      <c r="S1147"/>
      <c r="T1147"/>
    </row>
  </sheetData>
  <dataConsolidate/>
  <mergeCells count="1">
    <mergeCell ref="A17:G17"/>
  </mergeCells>
  <phoneticPr fontId="8" type="noConversion"/>
  <conditionalFormatting sqref="E17:E1048576 E1:E15">
    <cfRule type="duplicateValues" dxfId="113" priority="23"/>
    <cfRule type="duplicateValues" dxfId="112" priority="24"/>
  </conditionalFormatting>
  <conditionalFormatting sqref="E3:E16">
    <cfRule type="duplicateValues" dxfId="111" priority="70"/>
    <cfRule type="duplicateValues" dxfId="110" priority="71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4" sqref="D4:D7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8491</v>
      </c>
      <c r="F2" s="2"/>
      <c r="XFD2" t="s">
        <v>8491</v>
      </c>
    </row>
    <row r="3" spans="1:9 16384:16384" x14ac:dyDescent="0.25">
      <c r="B3" s="23" t="s">
        <v>2</v>
      </c>
      <c r="D3" s="47">
        <v>45293</v>
      </c>
      <c r="F3" s="40"/>
      <c r="XFD3" t="s">
        <v>8486</v>
      </c>
    </row>
    <row r="4" spans="1:9 16384:16384" x14ac:dyDescent="0.25">
      <c r="B4" s="23" t="s">
        <v>3</v>
      </c>
      <c r="D4" s="72" t="s">
        <v>1</v>
      </c>
      <c r="F4" s="2"/>
      <c r="XFD4" t="s">
        <v>8487</v>
      </c>
    </row>
    <row r="5" spans="1:9 16384:16384" x14ac:dyDescent="0.25">
      <c r="B5" s="23" t="s">
        <v>4</v>
      </c>
      <c r="D5" s="72" t="s">
        <v>0</v>
      </c>
      <c r="F5" s="2"/>
      <c r="XFD5" t="s">
        <v>8488</v>
      </c>
    </row>
    <row r="6" spans="1:9 16384:16384" x14ac:dyDescent="0.25">
      <c r="B6" s="24" t="s">
        <v>28</v>
      </c>
      <c r="D6" s="73" t="s">
        <v>9026</v>
      </c>
      <c r="F6" s="2"/>
      <c r="XFD6" t="s">
        <v>8490</v>
      </c>
    </row>
    <row r="7" spans="1:9 16384:16384" x14ac:dyDescent="0.25">
      <c r="B7" s="23" t="s">
        <v>27</v>
      </c>
      <c r="D7" s="73" t="s">
        <v>9027</v>
      </c>
      <c r="F7" s="2"/>
      <c r="XFD7" t="s">
        <v>8489</v>
      </c>
    </row>
    <row r="8" spans="1:9 16384:16384" ht="16.5" customHeight="1" x14ac:dyDescent="0.25">
      <c r="B8" s="23" t="s">
        <v>26</v>
      </c>
      <c r="D8" s="103"/>
      <c r="F8" s="33"/>
      <c r="XFD8" t="s">
        <v>9020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9021</v>
      </c>
    </row>
    <row r="10" spans="1:9 16384:16384" ht="16.5" customHeight="1" x14ac:dyDescent="0.25">
      <c r="B10" s="23" t="s">
        <v>24</v>
      </c>
      <c r="D10" s="114" t="s">
        <v>8195</v>
      </c>
      <c r="F10" s="39"/>
      <c r="XFD10" t="s">
        <v>9022</v>
      </c>
    </row>
    <row r="11" spans="1:9 16384:16384" ht="16.5" customHeight="1" x14ac:dyDescent="0.25">
      <c r="B11" s="24" t="s">
        <v>72</v>
      </c>
      <c r="D11" s="99" t="str">
        <f>IFERROR(IF(D10&lt;&gt;"",VLOOKUP(D10,Tabla4[#All],2,0),IF(D19&lt;&gt;0,VLOOKUP(D19,Tabla4[#All],2,0),0)),"")</f>
        <v>JOSE RAUL LEMUS MOLINA</v>
      </c>
      <c r="F11" s="32"/>
      <c r="H11" s="1"/>
      <c r="I11" s="1"/>
      <c r="XFD11" t="s">
        <v>9023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9024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9025</v>
      </c>
    </row>
    <row r="14" spans="1:9 16384:16384" x14ac:dyDescent="0.25">
      <c r="B14" s="23" t="s">
        <v>23</v>
      </c>
      <c r="D14" s="107">
        <v>0</v>
      </c>
      <c r="F14" s="32"/>
    </row>
    <row r="15" spans="1:9 16384:16384" x14ac:dyDescent="0.25">
      <c r="B15" s="23" t="s">
        <v>22</v>
      </c>
      <c r="D15" s="108">
        <f>D14*0.13</f>
        <v>0</v>
      </c>
      <c r="F15" s="2"/>
    </row>
    <row r="16" spans="1:9 16384:16384" x14ac:dyDescent="0.25">
      <c r="B16" s="23" t="s">
        <v>21</v>
      </c>
      <c r="D16" s="70">
        <v>0</v>
      </c>
      <c r="F16" s="2"/>
    </row>
    <row r="17" spans="2:8" x14ac:dyDescent="0.25">
      <c r="B17" s="23" t="s">
        <v>20</v>
      </c>
      <c r="D17" s="70">
        <v>0</v>
      </c>
      <c r="F17" s="2"/>
    </row>
    <row r="18" spans="2:8" ht="15" customHeight="1" x14ac:dyDescent="0.25">
      <c r="B18" s="23" t="s">
        <v>75</v>
      </c>
      <c r="D18" s="70">
        <f>+(D12+D13+D14+D15+D16+D17)</f>
        <v>0</v>
      </c>
      <c r="F18" s="32"/>
    </row>
    <row r="19" spans="2:8" x14ac:dyDescent="0.25">
      <c r="B19" s="23" t="s">
        <v>7943</v>
      </c>
      <c r="D19" s="109"/>
      <c r="F19" s="2"/>
    </row>
    <row r="20" spans="2:8" ht="15.75" thickBot="1" x14ac:dyDescent="0.3">
      <c r="B20" s="23" t="s">
        <v>18</v>
      </c>
      <c r="D20" s="71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S9756"/>
  <sheetViews>
    <sheetView zoomScale="85" zoomScaleNormal="85"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</row>
    <row r="3" spans="1:19" ht="15.75" thickBot="1" x14ac:dyDescent="0.3">
      <c r="R3" s="15"/>
      <c r="S3" s="1"/>
    </row>
    <row r="4" spans="1:19" ht="15.75" thickBot="1" x14ac:dyDescent="0.3">
      <c r="A4" s="128"/>
      <c r="B4" s="128"/>
      <c r="C4" s="128"/>
      <c r="D4" s="128"/>
      <c r="E4" s="128"/>
      <c r="F4" s="128"/>
      <c r="G4" s="128"/>
      <c r="H4" s="128"/>
      <c r="I4" s="128"/>
      <c r="J4" s="129"/>
      <c r="K4" s="4">
        <f>+SUBTOTAL(9,Tabla2[VENTA EXENTA])</f>
        <v>0</v>
      </c>
      <c r="L4" s="4">
        <f>+SUBTOTAL(9,Tabla2[VENTA NO SUJETA])</f>
        <v>0</v>
      </c>
      <c r="M4" s="3">
        <f>+SUBTOTAL(9,Tabla2[V. GRAVADA])</f>
        <v>0</v>
      </c>
      <c r="N4" s="4">
        <f>+SUBTOTAL(9,Tabla2[D.FISCAL])</f>
        <v>0</v>
      </c>
      <c r="O4" s="4">
        <f>+SUBTOTAL(9,Tabla2[V CTA DE 3])</f>
        <v>0</v>
      </c>
      <c r="P4" s="4">
        <f>+SUBTOTAL(9,Tabla2[D. FISCAL A 3])</f>
        <v>0</v>
      </c>
      <c r="Q4" s="4">
        <f>+SUBTOTAL(9,Tabla2[VENTA TOTAL])</f>
        <v>0</v>
      </c>
      <c r="R4" s="31"/>
    </row>
    <row r="4773" spans="1:19" s="42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</row>
    <row r="9755" spans="1:19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</row>
    <row r="9756" spans="1:19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</row>
  </sheetData>
  <mergeCells count="1">
    <mergeCell ref="A4:J4"/>
  </mergeCells>
  <phoneticPr fontId="8" type="noConversion"/>
  <conditionalFormatting sqref="G1:G1048576">
    <cfRule type="duplicateValues" dxfId="98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8937</v>
      </c>
      <c r="B28" t="s">
        <v>8938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8857</v>
      </c>
      <c r="B31" t="s">
        <v>8858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8857</v>
      </c>
      <c r="B34" t="s">
        <v>8858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8935</v>
      </c>
      <c r="B77" t="s">
        <v>8936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8934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8932</v>
      </c>
      <c r="B86" t="s">
        <v>8933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8896</v>
      </c>
      <c r="B100" t="s">
        <v>8897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8857</v>
      </c>
      <c r="B106" t="s">
        <v>8858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8896</v>
      </c>
      <c r="B113" t="s">
        <v>8897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8890</v>
      </c>
      <c r="B115" t="s">
        <v>8891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8857</v>
      </c>
      <c r="B120" t="s">
        <v>8858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8857</v>
      </c>
      <c r="B122" t="s">
        <v>8858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8930</v>
      </c>
      <c r="B130" t="s">
        <v>8931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8892</v>
      </c>
      <c r="B150" t="s">
        <v>8893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8914</v>
      </c>
      <c r="B154" t="s">
        <v>8915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8912</v>
      </c>
      <c r="B183" t="s">
        <v>8913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8857</v>
      </c>
      <c r="B208" t="s">
        <v>8858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8827</v>
      </c>
      <c r="B225" t="s">
        <v>8828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8890</v>
      </c>
      <c r="B243" t="s">
        <v>8891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8910</v>
      </c>
      <c r="B245" t="s">
        <v>8911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8908</v>
      </c>
      <c r="B249" t="s">
        <v>8909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8906</v>
      </c>
      <c r="B262" t="s">
        <v>8907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8904</v>
      </c>
      <c r="B315" t="s">
        <v>8905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8902</v>
      </c>
      <c r="B325" t="s">
        <v>8903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8900</v>
      </c>
      <c r="B359" t="s">
        <v>8901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8898</v>
      </c>
      <c r="B396" t="s">
        <v>8899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8896</v>
      </c>
      <c r="B411" t="s">
        <v>8897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8894</v>
      </c>
      <c r="B418" t="s">
        <v>8895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8892</v>
      </c>
      <c r="B435" t="s">
        <v>8893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8890</v>
      </c>
      <c r="B505" t="s">
        <v>8891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8881</v>
      </c>
      <c r="B523" t="s">
        <v>8882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8879</v>
      </c>
      <c r="B537" t="s">
        <v>8880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8857</v>
      </c>
      <c r="B623" t="s">
        <v>8858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8865</v>
      </c>
      <c r="B626" t="s">
        <v>8866</v>
      </c>
    </row>
    <row r="627" spans="1:2" x14ac:dyDescent="0.25">
      <c r="A627" t="s">
        <v>8865</v>
      </c>
      <c r="B627" t="s">
        <v>8866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8863</v>
      </c>
      <c r="B631" t="s">
        <v>8864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8861</v>
      </c>
      <c r="B637" t="s">
        <v>8862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8859</v>
      </c>
      <c r="B643" t="s">
        <v>8860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8857</v>
      </c>
      <c r="B645" t="s">
        <v>8858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8859</v>
      </c>
      <c r="B647" t="s">
        <v>8860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8857</v>
      </c>
      <c r="B656" t="s">
        <v>8858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8831</v>
      </c>
      <c r="B701" t="s">
        <v>8832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8829</v>
      </c>
      <c r="B705" t="s">
        <v>8830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8827</v>
      </c>
      <c r="B841" t="s">
        <v>8828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8825</v>
      </c>
      <c r="B856" t="s">
        <v>8826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8823</v>
      </c>
      <c r="B880" t="s">
        <v>8824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8821</v>
      </c>
      <c r="B904" t="s">
        <v>8822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8819</v>
      </c>
      <c r="B1025" t="s">
        <v>8820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8817</v>
      </c>
      <c r="B1028" t="s">
        <v>8818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8815</v>
      </c>
      <c r="B1068" t="s">
        <v>8816</v>
      </c>
    </row>
    <row r="1069" spans="1:2" x14ac:dyDescent="0.25">
      <c r="A1069" t="s">
        <v>8813</v>
      </c>
      <c r="B1069" t="s">
        <v>8814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8811</v>
      </c>
      <c r="B1090" t="s">
        <v>8812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8809</v>
      </c>
      <c r="B1188" t="s">
        <v>8810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8808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8806</v>
      </c>
      <c r="B1298" t="s">
        <v>8807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8804</v>
      </c>
      <c r="B1326" t="s">
        <v>8805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tabSelected="1" zoomScaleNormal="100" workbookViewId="0">
      <selection activeCell="D4" sqref="D4:D7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7" t="s">
        <v>17</v>
      </c>
      <c r="D2" s="6" t="s">
        <v>7944</v>
      </c>
      <c r="XFD2" t="s">
        <v>7944</v>
      </c>
    </row>
    <row r="3" spans="2:4 16384:16384" x14ac:dyDescent="0.25">
      <c r="B3" s="67" t="s">
        <v>2</v>
      </c>
      <c r="D3" s="7" t="s">
        <v>9346</v>
      </c>
      <c r="XFD3" t="s">
        <v>7981</v>
      </c>
    </row>
    <row r="4" spans="2:4 16384:16384" x14ac:dyDescent="0.25">
      <c r="B4" s="67" t="s">
        <v>3</v>
      </c>
      <c r="D4" s="72" t="s">
        <v>1</v>
      </c>
      <c r="XFD4" t="s">
        <v>8153</v>
      </c>
    </row>
    <row r="5" spans="2:4 16384:16384" ht="14.25" customHeight="1" x14ac:dyDescent="0.25">
      <c r="B5" s="68" t="s">
        <v>4</v>
      </c>
      <c r="D5" s="72" t="s">
        <v>7706</v>
      </c>
      <c r="XFD5" t="s">
        <v>8265</v>
      </c>
    </row>
    <row r="6" spans="2:4 16384:16384" ht="14.25" customHeight="1" x14ac:dyDescent="0.25">
      <c r="B6" s="69" t="s">
        <v>69</v>
      </c>
      <c r="D6" s="73" t="s">
        <v>9324</v>
      </c>
      <c r="XFD6" t="s">
        <v>8322</v>
      </c>
    </row>
    <row r="7" spans="2:4 16384:16384" ht="14.25" customHeight="1" x14ac:dyDescent="0.25">
      <c r="B7" s="69" t="s">
        <v>68</v>
      </c>
      <c r="D7" s="73" t="s">
        <v>9325</v>
      </c>
      <c r="XFD7" t="s">
        <v>8323</v>
      </c>
    </row>
    <row r="8" spans="2:4 16384:16384" ht="14.25" customHeight="1" x14ac:dyDescent="0.25">
      <c r="B8" s="69" t="s">
        <v>67</v>
      </c>
      <c r="D8" s="51"/>
      <c r="XFD8" t="s">
        <v>8324</v>
      </c>
    </row>
    <row r="9" spans="2:4 16384:16384" ht="14.25" hidden="1" customHeight="1" x14ac:dyDescent="0.25">
      <c r="B9" s="67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7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7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7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7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7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7" t="s">
        <v>62</v>
      </c>
      <c r="D15" s="9">
        <v>0</v>
      </c>
      <c r="XFD15" t="s">
        <v>7981</v>
      </c>
    </row>
    <row r="16" spans="2:4 16384:16384" ht="14.25" customHeight="1" x14ac:dyDescent="0.25">
      <c r="B16" s="67" t="s">
        <v>61</v>
      </c>
      <c r="D16" s="125">
        <v>0</v>
      </c>
      <c r="XFD16" t="s">
        <v>8153</v>
      </c>
    </row>
    <row r="17" spans="2:4" x14ac:dyDescent="0.25">
      <c r="B17" s="67" t="s">
        <v>60</v>
      </c>
      <c r="D17" s="70">
        <v>0</v>
      </c>
    </row>
    <row r="18" spans="2:4" x14ac:dyDescent="0.25">
      <c r="B18" s="67" t="s">
        <v>59</v>
      </c>
      <c r="D18" s="70">
        <v>0</v>
      </c>
    </row>
    <row r="19" spans="2:4" x14ac:dyDescent="0.25">
      <c r="B19" s="67" t="s">
        <v>58</v>
      </c>
      <c r="D19" s="70">
        <v>0</v>
      </c>
    </row>
    <row r="20" spans="2:4" x14ac:dyDescent="0.25">
      <c r="B20" s="67" t="s">
        <v>57</v>
      </c>
      <c r="D20" s="70">
        <v>0</v>
      </c>
    </row>
    <row r="21" spans="2:4" x14ac:dyDescent="0.25">
      <c r="B21" s="67" t="s">
        <v>56</v>
      </c>
      <c r="D21" s="70">
        <v>0</v>
      </c>
    </row>
    <row r="22" spans="2:4" x14ac:dyDescent="0.25">
      <c r="B22" s="67" t="s">
        <v>19</v>
      </c>
      <c r="D22" s="70">
        <f>SUM(D13:D21)</f>
        <v>0</v>
      </c>
    </row>
    <row r="23" spans="2:4" ht="15.75" thickBot="1" x14ac:dyDescent="0.3">
      <c r="B23" s="67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22"/>
  <sheetViews>
    <sheetView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7944</v>
      </c>
      <c r="B3" t="s">
        <v>9346</v>
      </c>
      <c r="C3" t="s">
        <v>1</v>
      </c>
      <c r="D3" t="s">
        <v>7706</v>
      </c>
      <c r="E3" t="s">
        <v>9324</v>
      </c>
      <c r="F3" t="s">
        <v>9325</v>
      </c>
      <c r="G3">
        <v>763</v>
      </c>
      <c r="H3">
        <v>763</v>
      </c>
      <c r="I3">
        <v>763</v>
      </c>
      <c r="J3">
        <v>763</v>
      </c>
      <c r="K3">
        <v>0</v>
      </c>
      <c r="L3" s="2">
        <v>0</v>
      </c>
      <c r="M3" s="2">
        <v>0</v>
      </c>
      <c r="N3" s="2">
        <v>0</v>
      </c>
      <c r="O3" s="2">
        <v>250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250</v>
      </c>
      <c r="V3" t="s">
        <v>55</v>
      </c>
    </row>
    <row r="4" spans="1:22" x14ac:dyDescent="0.25">
      <c r="A4" t="s">
        <v>7944</v>
      </c>
      <c r="B4" t="s">
        <v>9346</v>
      </c>
      <c r="C4" t="s">
        <v>1</v>
      </c>
      <c r="D4" t="s">
        <v>7706</v>
      </c>
      <c r="E4" t="s">
        <v>9324</v>
      </c>
      <c r="F4" t="s">
        <v>9325</v>
      </c>
      <c r="G4">
        <v>762</v>
      </c>
      <c r="H4">
        <v>762</v>
      </c>
      <c r="I4">
        <v>762</v>
      </c>
      <c r="J4">
        <v>762</v>
      </c>
      <c r="K4">
        <v>0</v>
      </c>
      <c r="L4" s="2">
        <v>0</v>
      </c>
      <c r="M4" s="2">
        <v>0</v>
      </c>
      <c r="N4" s="2">
        <v>0</v>
      </c>
      <c r="O4" s="2">
        <v>75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75</v>
      </c>
      <c r="V4" t="s">
        <v>55</v>
      </c>
    </row>
    <row r="5" spans="1:22" x14ac:dyDescent="0.25">
      <c r="A5" t="s">
        <v>7944</v>
      </c>
      <c r="B5" t="s">
        <v>9346</v>
      </c>
      <c r="C5" t="s">
        <v>1</v>
      </c>
      <c r="D5" t="s">
        <v>7706</v>
      </c>
      <c r="E5" t="s">
        <v>9324</v>
      </c>
      <c r="F5" t="s">
        <v>9325</v>
      </c>
      <c r="G5">
        <v>761</v>
      </c>
      <c r="H5">
        <v>761</v>
      </c>
      <c r="I5">
        <v>761</v>
      </c>
      <c r="J5">
        <v>761</v>
      </c>
      <c r="K5">
        <v>0</v>
      </c>
      <c r="L5" s="2">
        <v>0</v>
      </c>
      <c r="M5" s="2">
        <v>0</v>
      </c>
      <c r="N5" s="2">
        <v>0</v>
      </c>
      <c r="O5" s="2">
        <v>150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150</v>
      </c>
      <c r="V5" t="s">
        <v>55</v>
      </c>
    </row>
    <row r="6" spans="1:22" x14ac:dyDescent="0.25">
      <c r="A6" t="s">
        <v>7944</v>
      </c>
      <c r="B6" t="s">
        <v>9345</v>
      </c>
      <c r="C6" t="s">
        <v>1</v>
      </c>
      <c r="D6" t="s">
        <v>7706</v>
      </c>
      <c r="E6" t="s">
        <v>9324</v>
      </c>
      <c r="F6" t="s">
        <v>9325</v>
      </c>
      <c r="G6">
        <v>760</v>
      </c>
      <c r="H6">
        <v>760</v>
      </c>
      <c r="I6">
        <v>760</v>
      </c>
      <c r="J6">
        <v>760</v>
      </c>
      <c r="K6">
        <v>0</v>
      </c>
      <c r="L6" s="2">
        <v>0</v>
      </c>
      <c r="M6" s="2">
        <v>0</v>
      </c>
      <c r="N6" s="2">
        <v>0</v>
      </c>
      <c r="O6" s="2">
        <v>299.55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299.55</v>
      </c>
      <c r="V6" t="s">
        <v>55</v>
      </c>
    </row>
    <row r="7" spans="1:22" x14ac:dyDescent="0.25">
      <c r="A7" t="s">
        <v>7944</v>
      </c>
      <c r="B7" t="s">
        <v>9345</v>
      </c>
      <c r="C7" t="s">
        <v>1</v>
      </c>
      <c r="D7" t="s">
        <v>7706</v>
      </c>
      <c r="E7" t="s">
        <v>9324</v>
      </c>
      <c r="F7" t="s">
        <v>9325</v>
      </c>
      <c r="G7">
        <v>759</v>
      </c>
      <c r="H7">
        <v>759</v>
      </c>
      <c r="I7">
        <v>759</v>
      </c>
      <c r="J7">
        <v>759</v>
      </c>
      <c r="K7">
        <v>0</v>
      </c>
      <c r="L7" s="2">
        <v>0</v>
      </c>
      <c r="M7" s="2">
        <v>0</v>
      </c>
      <c r="N7" s="2">
        <v>0</v>
      </c>
      <c r="O7" s="2">
        <v>125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125</v>
      </c>
      <c r="V7" t="s">
        <v>55</v>
      </c>
    </row>
    <row r="8" spans="1:22" x14ac:dyDescent="0.25">
      <c r="A8" t="s">
        <v>7944</v>
      </c>
      <c r="B8" t="s">
        <v>9345</v>
      </c>
      <c r="C8" t="s">
        <v>1</v>
      </c>
      <c r="D8" t="s">
        <v>7706</v>
      </c>
      <c r="E8" t="s">
        <v>9324</v>
      </c>
      <c r="F8" t="s">
        <v>9325</v>
      </c>
      <c r="G8">
        <v>758</v>
      </c>
      <c r="H8">
        <v>758</v>
      </c>
      <c r="I8">
        <v>758</v>
      </c>
      <c r="J8">
        <v>758</v>
      </c>
      <c r="K8">
        <v>0</v>
      </c>
      <c r="L8" s="2">
        <v>0</v>
      </c>
      <c r="M8" s="2">
        <v>0</v>
      </c>
      <c r="N8" s="2">
        <v>0</v>
      </c>
      <c r="O8" s="2">
        <v>250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250</v>
      </c>
      <c r="V8" t="s">
        <v>55</v>
      </c>
    </row>
    <row r="9" spans="1:22" x14ac:dyDescent="0.25">
      <c r="A9" t="s">
        <v>7944</v>
      </c>
      <c r="B9" t="s">
        <v>9345</v>
      </c>
      <c r="C9" t="s">
        <v>1</v>
      </c>
      <c r="D9" t="s">
        <v>7706</v>
      </c>
      <c r="E9" t="s">
        <v>9324</v>
      </c>
      <c r="F9" t="s">
        <v>9325</v>
      </c>
      <c r="G9">
        <v>757</v>
      </c>
      <c r="H9">
        <v>757</v>
      </c>
      <c r="I9">
        <v>757</v>
      </c>
      <c r="J9">
        <v>757</v>
      </c>
      <c r="K9">
        <v>0</v>
      </c>
      <c r="L9" s="2">
        <v>0</v>
      </c>
      <c r="M9" s="2">
        <v>0</v>
      </c>
      <c r="N9" s="2">
        <v>0</v>
      </c>
      <c r="O9" s="2">
        <v>125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125</v>
      </c>
      <c r="V9" t="s">
        <v>55</v>
      </c>
    </row>
    <row r="10" spans="1:22" x14ac:dyDescent="0.25">
      <c r="A10" t="s">
        <v>7944</v>
      </c>
      <c r="B10" t="s">
        <v>9345</v>
      </c>
      <c r="C10" t="s">
        <v>1</v>
      </c>
      <c r="D10" t="s">
        <v>7706</v>
      </c>
      <c r="E10" t="s">
        <v>9324</v>
      </c>
      <c r="F10" t="s">
        <v>9325</v>
      </c>
      <c r="G10">
        <v>756</v>
      </c>
      <c r="H10">
        <v>756</v>
      </c>
      <c r="I10">
        <v>756</v>
      </c>
      <c r="J10">
        <v>756</v>
      </c>
      <c r="K10">
        <v>0</v>
      </c>
      <c r="L10" s="2">
        <v>0</v>
      </c>
      <c r="M10" s="2">
        <v>0</v>
      </c>
      <c r="N10" s="2">
        <v>0</v>
      </c>
      <c r="O10" s="2">
        <v>125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125</v>
      </c>
      <c r="V10" t="s">
        <v>55</v>
      </c>
    </row>
    <row r="11" spans="1:22" x14ac:dyDescent="0.25">
      <c r="A11" t="s">
        <v>7944</v>
      </c>
      <c r="B11" t="s">
        <v>9345</v>
      </c>
      <c r="C11" t="s">
        <v>1</v>
      </c>
      <c r="D11" t="s">
        <v>7706</v>
      </c>
      <c r="E11" t="s">
        <v>9324</v>
      </c>
      <c r="F11" t="s">
        <v>9325</v>
      </c>
      <c r="G11">
        <v>755</v>
      </c>
      <c r="H11">
        <v>755</v>
      </c>
      <c r="I11">
        <v>755</v>
      </c>
      <c r="J11">
        <v>755</v>
      </c>
      <c r="K11">
        <v>0</v>
      </c>
      <c r="L11" s="2">
        <v>0</v>
      </c>
      <c r="M11" s="2">
        <v>0</v>
      </c>
      <c r="N11" s="2">
        <v>0</v>
      </c>
      <c r="O11" s="2">
        <v>125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125</v>
      </c>
      <c r="V11" t="s">
        <v>55</v>
      </c>
    </row>
    <row r="12" spans="1:22" x14ac:dyDescent="0.25">
      <c r="A12" t="s">
        <v>7944</v>
      </c>
      <c r="B12" t="s">
        <v>9345</v>
      </c>
      <c r="C12" t="s">
        <v>1</v>
      </c>
      <c r="D12" t="s">
        <v>7706</v>
      </c>
      <c r="E12" t="s">
        <v>9324</v>
      </c>
      <c r="F12" t="s">
        <v>9325</v>
      </c>
      <c r="G12">
        <v>754</v>
      </c>
      <c r="H12">
        <v>754</v>
      </c>
      <c r="I12">
        <v>754</v>
      </c>
      <c r="J12">
        <v>754</v>
      </c>
      <c r="K12">
        <v>0</v>
      </c>
      <c r="L12" s="2">
        <v>0</v>
      </c>
      <c r="M12" s="2">
        <v>0</v>
      </c>
      <c r="N12" s="2">
        <v>0</v>
      </c>
      <c r="O12" s="2">
        <v>75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75</v>
      </c>
      <c r="V12" t="s">
        <v>55</v>
      </c>
    </row>
    <row r="13" spans="1:22" x14ac:dyDescent="0.25">
      <c r="A13" t="s">
        <v>7944</v>
      </c>
      <c r="B13" t="s">
        <v>9344</v>
      </c>
      <c r="C13" t="s">
        <v>1</v>
      </c>
      <c r="D13" t="s">
        <v>7706</v>
      </c>
      <c r="E13" t="s">
        <v>9324</v>
      </c>
      <c r="F13" t="s">
        <v>9325</v>
      </c>
      <c r="G13">
        <v>753</v>
      </c>
      <c r="H13">
        <v>753</v>
      </c>
      <c r="I13">
        <v>753</v>
      </c>
      <c r="J13">
        <v>753</v>
      </c>
      <c r="K13">
        <v>0</v>
      </c>
      <c r="L13" s="2">
        <v>0</v>
      </c>
      <c r="M13" s="2">
        <v>0</v>
      </c>
      <c r="N13" s="2">
        <v>0</v>
      </c>
      <c r="O13" s="2">
        <v>450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450</v>
      </c>
      <c r="V13" t="s">
        <v>55</v>
      </c>
    </row>
    <row r="14" spans="1:22" x14ac:dyDescent="0.25">
      <c r="A14" t="s">
        <v>7944</v>
      </c>
      <c r="B14" t="s">
        <v>9344</v>
      </c>
      <c r="C14" t="s">
        <v>1</v>
      </c>
      <c r="D14" t="s">
        <v>7706</v>
      </c>
      <c r="E14" t="s">
        <v>9324</v>
      </c>
      <c r="F14" t="s">
        <v>9325</v>
      </c>
      <c r="G14">
        <v>752</v>
      </c>
      <c r="H14">
        <v>752</v>
      </c>
      <c r="I14">
        <v>752</v>
      </c>
      <c r="J14">
        <v>752</v>
      </c>
      <c r="K14">
        <v>0</v>
      </c>
      <c r="L14" s="2">
        <v>0</v>
      </c>
      <c r="M14" s="2">
        <v>0</v>
      </c>
      <c r="N14" s="2">
        <v>0</v>
      </c>
      <c r="O14" s="2">
        <v>1500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1500</v>
      </c>
      <c r="V14" t="s">
        <v>55</v>
      </c>
    </row>
    <row r="15" spans="1:22" x14ac:dyDescent="0.25">
      <c r="A15" t="s">
        <v>7944</v>
      </c>
      <c r="B15" t="s">
        <v>9344</v>
      </c>
      <c r="C15" t="s">
        <v>1</v>
      </c>
      <c r="D15" t="s">
        <v>7706</v>
      </c>
      <c r="E15" t="s">
        <v>9324</v>
      </c>
      <c r="F15" t="s">
        <v>9325</v>
      </c>
      <c r="G15">
        <v>751</v>
      </c>
      <c r="H15">
        <v>751</v>
      </c>
      <c r="I15">
        <v>751</v>
      </c>
      <c r="J15">
        <v>751</v>
      </c>
      <c r="K15">
        <v>0</v>
      </c>
      <c r="L15" s="2">
        <v>0</v>
      </c>
      <c r="M15" s="2">
        <v>0</v>
      </c>
      <c r="N15" s="2">
        <v>0</v>
      </c>
      <c r="O15" s="2">
        <v>1500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1500</v>
      </c>
      <c r="V15" t="s">
        <v>55</v>
      </c>
    </row>
    <row r="16" spans="1:22" x14ac:dyDescent="0.25">
      <c r="A16" t="s">
        <v>7944</v>
      </c>
      <c r="B16" t="s">
        <v>9343</v>
      </c>
      <c r="C16" t="s">
        <v>1</v>
      </c>
      <c r="D16" t="s">
        <v>7706</v>
      </c>
      <c r="E16" t="s">
        <v>9324</v>
      </c>
      <c r="F16" t="s">
        <v>9325</v>
      </c>
      <c r="G16">
        <v>750</v>
      </c>
      <c r="H16">
        <v>750</v>
      </c>
      <c r="I16">
        <v>750</v>
      </c>
      <c r="J16">
        <v>750</v>
      </c>
      <c r="K16">
        <v>0</v>
      </c>
      <c r="L16" s="2">
        <v>0</v>
      </c>
      <c r="M16" s="2">
        <v>0</v>
      </c>
      <c r="N16" s="2">
        <v>0</v>
      </c>
      <c r="O16" s="2">
        <v>300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300</v>
      </c>
      <c r="V16" t="s">
        <v>55</v>
      </c>
    </row>
    <row r="17" spans="1:22" x14ac:dyDescent="0.25">
      <c r="A17" t="s">
        <v>7944</v>
      </c>
      <c r="B17" t="s">
        <v>9343</v>
      </c>
      <c r="C17" t="s">
        <v>1</v>
      </c>
      <c r="D17" t="s">
        <v>7706</v>
      </c>
      <c r="E17" t="s">
        <v>9324</v>
      </c>
      <c r="F17" t="s">
        <v>9325</v>
      </c>
      <c r="G17">
        <v>749</v>
      </c>
      <c r="H17">
        <v>749</v>
      </c>
      <c r="I17">
        <v>749</v>
      </c>
      <c r="J17">
        <v>749</v>
      </c>
      <c r="K17">
        <v>0</v>
      </c>
      <c r="L17" s="2">
        <v>0</v>
      </c>
      <c r="M17" s="2">
        <v>0</v>
      </c>
      <c r="N17" s="2">
        <v>0</v>
      </c>
      <c r="O17" s="2">
        <v>225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225</v>
      </c>
      <c r="V17" t="s">
        <v>55</v>
      </c>
    </row>
    <row r="18" spans="1:22" x14ac:dyDescent="0.25">
      <c r="A18" t="s">
        <v>7944</v>
      </c>
      <c r="B18" t="s">
        <v>9342</v>
      </c>
      <c r="C18" t="s">
        <v>1</v>
      </c>
      <c r="D18" t="s">
        <v>7706</v>
      </c>
      <c r="E18" t="s">
        <v>9324</v>
      </c>
      <c r="F18" t="s">
        <v>9325</v>
      </c>
      <c r="G18">
        <v>748</v>
      </c>
      <c r="H18">
        <v>748</v>
      </c>
      <c r="I18">
        <v>748</v>
      </c>
      <c r="J18">
        <v>748</v>
      </c>
      <c r="K18">
        <v>0</v>
      </c>
      <c r="L18" s="2">
        <v>0</v>
      </c>
      <c r="M18" s="2">
        <v>0</v>
      </c>
      <c r="N18" s="2">
        <v>0</v>
      </c>
      <c r="O18" s="2">
        <v>374.73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374.73</v>
      </c>
      <c r="V18" t="s">
        <v>55</v>
      </c>
    </row>
    <row r="19" spans="1:22" ht="15.75" thickBot="1" x14ac:dyDescent="0.3">
      <c r="B19" s="1"/>
    </row>
    <row r="20" spans="1:22" ht="15.75" thickBot="1" x14ac:dyDescent="0.3">
      <c r="A20" s="127" t="s">
        <v>76</v>
      </c>
      <c r="B20" s="128"/>
      <c r="C20" s="128"/>
      <c r="D20" s="128"/>
      <c r="E20" s="128"/>
      <c r="F20" s="128"/>
      <c r="G20" s="128"/>
      <c r="H20" s="128"/>
      <c r="I20" s="128"/>
      <c r="J20" s="128"/>
      <c r="K20" s="129"/>
      <c r="L20" s="4">
        <f>+SUBTOTAL(9,Tabla3[V EXENTA])</f>
        <v>0</v>
      </c>
      <c r="M20" s="4">
        <f>+SUBTOTAL(9,Tabla3[VENTAS NO])</f>
        <v>0</v>
      </c>
      <c r="N20" s="4">
        <f>+SUBTOTAL(9,Tabla3[V NO SUJETAS])</f>
        <v>0</v>
      </c>
      <c r="O20" s="4">
        <f>+SUBTOTAL(9,Tabla3[V GRAVADAS])</f>
        <v>5949.2800000000007</v>
      </c>
      <c r="P20" s="4">
        <f>+SUBTOTAL(9,Tabla3[EX IN CA])</f>
        <v>0</v>
      </c>
      <c r="Q20" s="4">
        <f>+SUBTOTAL(9,Tabla3[EX OUT CA])</f>
        <v>0</v>
      </c>
      <c r="R20" s="4">
        <f>+SUBTOTAL(9,Tabla3[EX SERVICE])</f>
        <v>0</v>
      </c>
      <c r="S20" s="4">
        <f>+SUBTOTAL(9,Tabla3[V ZONA FRAN])</f>
        <v>0</v>
      </c>
      <c r="T20" s="4">
        <f>+SUBTOTAL(9,Tabla3[V CTA A 3ERO])</f>
        <v>0</v>
      </c>
      <c r="U20" s="4">
        <f>+SUBTOTAL(9,Tabla3[TOTAL VENTA])</f>
        <v>5949.2800000000007</v>
      </c>
    </row>
    <row r="21" spans="1:22" x14ac:dyDescent="0.25">
      <c r="O21" s="2">
        <f>O20/1.13</f>
        <v>5264.849557522125</v>
      </c>
    </row>
    <row r="22" spans="1:22" x14ac:dyDescent="0.25">
      <c r="O22" s="2">
        <f>O21*0.13</f>
        <v>684.43044247787623</v>
      </c>
    </row>
  </sheetData>
  <mergeCells count="1">
    <mergeCell ref="A20:K20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7" t="s">
        <v>8493</v>
      </c>
      <c r="B1" s="58" t="s">
        <v>8494</v>
      </c>
      <c r="C1" s="58" t="s">
        <v>8495</v>
      </c>
      <c r="D1" s="59" t="s">
        <v>8496</v>
      </c>
      <c r="E1" s="61" t="s">
        <v>8497</v>
      </c>
      <c r="F1" s="62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3" t="s">
        <v>8499</v>
      </c>
      <c r="B1" s="58" t="s">
        <v>8500</v>
      </c>
      <c r="C1" s="58" t="s">
        <v>8501</v>
      </c>
      <c r="D1" s="58" t="s">
        <v>8502</v>
      </c>
      <c r="E1" s="58" t="s">
        <v>8503</v>
      </c>
      <c r="F1" s="64" t="s">
        <v>8504</v>
      </c>
      <c r="G1" s="58" t="s">
        <v>8494</v>
      </c>
      <c r="H1" s="59" t="s">
        <v>8496</v>
      </c>
      <c r="I1" s="59" t="s">
        <v>14</v>
      </c>
      <c r="J1" s="60" t="s">
        <v>7737</v>
      </c>
      <c r="K1" s="60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6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3" t="s">
        <v>8482</v>
      </c>
      <c r="B1" s="53" t="s">
        <v>17</v>
      </c>
      <c r="C1" s="54" t="s">
        <v>8485</v>
      </c>
      <c r="D1" s="54" t="s">
        <v>8492</v>
      </c>
      <c r="E1" s="54" t="s">
        <v>2</v>
      </c>
      <c r="F1" s="54" t="s">
        <v>3</v>
      </c>
      <c r="G1" s="54" t="s">
        <v>4</v>
      </c>
      <c r="H1" s="54" t="s">
        <v>69</v>
      </c>
      <c r="I1" s="54" t="s">
        <v>68</v>
      </c>
      <c r="J1" s="54" t="s">
        <v>67</v>
      </c>
      <c r="K1" s="54" t="s">
        <v>66</v>
      </c>
      <c r="L1" s="54" t="s">
        <v>77</v>
      </c>
      <c r="M1" s="54" t="s">
        <v>78</v>
      </c>
      <c r="N1" s="56" t="s">
        <v>65</v>
      </c>
      <c r="O1" s="56" t="s">
        <v>64</v>
      </c>
      <c r="P1" s="56" t="s">
        <v>63</v>
      </c>
      <c r="Q1" s="56" t="s">
        <v>62</v>
      </c>
      <c r="R1" s="56" t="s">
        <v>61</v>
      </c>
      <c r="S1" s="56" t="s">
        <v>60</v>
      </c>
      <c r="T1" s="56" t="s">
        <v>59</v>
      </c>
      <c r="U1" s="56" t="s">
        <v>58</v>
      </c>
      <c r="V1" s="56" t="s">
        <v>57</v>
      </c>
      <c r="W1" s="56" t="s">
        <v>56</v>
      </c>
      <c r="X1" s="56" t="s">
        <v>19</v>
      </c>
      <c r="Y1" s="55" t="s">
        <v>18</v>
      </c>
      <c r="Z1" s="55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8928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8928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8481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D6" sqref="D6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8" t="s">
        <v>567</v>
      </c>
    </row>
    <row r="6" spans="2:6" x14ac:dyDescent="0.25">
      <c r="B6" s="23" t="s">
        <v>2</v>
      </c>
      <c r="D6" s="49"/>
      <c r="F6" s="13"/>
    </row>
    <row r="7" spans="2:6" x14ac:dyDescent="0.25">
      <c r="B7" s="23" t="s">
        <v>4</v>
      </c>
      <c r="D7" s="50" t="s">
        <v>8264</v>
      </c>
    </row>
    <row r="8" spans="2:6" x14ac:dyDescent="0.25">
      <c r="B8" s="23" t="s">
        <v>68</v>
      </c>
      <c r="D8" s="50" t="s">
        <v>9015</v>
      </c>
    </row>
    <row r="9" spans="2:6" x14ac:dyDescent="0.25">
      <c r="B9" s="23" t="s">
        <v>5</v>
      </c>
      <c r="D9" s="50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3"/>
  <sheetViews>
    <sheetView showGridLines="0" workbookViewId="0"/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78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6" t="s">
        <v>7714</v>
      </c>
      <c r="E1" s="17" t="s">
        <v>7715</v>
      </c>
      <c r="F1" s="17" t="s">
        <v>7716</v>
      </c>
      <c r="G1" s="17" t="s">
        <v>7717</v>
      </c>
      <c r="H1" s="77" t="s">
        <v>7718</v>
      </c>
      <c r="I1" s="17" t="s">
        <v>7736</v>
      </c>
      <c r="J1" s="17" t="s">
        <v>18</v>
      </c>
    </row>
    <row r="2" spans="1:10" s="18" customFormat="1" x14ac:dyDescent="0.25">
      <c r="A2"/>
      <c r="B2"/>
      <c r="C2"/>
      <c r="D2" s="13"/>
      <c r="E2" s="1"/>
      <c r="F2" s="34"/>
      <c r="G2" s="34"/>
      <c r="H2" s="74"/>
      <c r="I2" s="2"/>
      <c r="J2" s="79"/>
    </row>
    <row r="3" spans="1:10" s="18" customFormat="1" x14ac:dyDescent="0.25">
      <c r="A3" t="s">
        <v>7719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6">
        <f>SUBTOTAL(109,Tabla6[Monto sujeto])</f>
        <v>0</v>
      </c>
      <c r="I3" s="36">
        <f>SUBTOTAL(109,Tabla6[Monto Retención 1%])</f>
        <v>0</v>
      </c>
      <c r="J3" s="19">
        <f>SUBTOTAL(109,Tabla6[ANEXO])</f>
        <v>0</v>
      </c>
    </row>
    <row r="4" spans="1:10" s="18" customFormat="1" x14ac:dyDescent="0.25">
      <c r="A4" s="1"/>
      <c r="B4" s="1"/>
      <c r="C4" s="1"/>
      <c r="D4" s="13"/>
      <c r="E4" s="1"/>
      <c r="F4" s="1"/>
      <c r="G4" s="19"/>
      <c r="H4" s="78"/>
      <c r="I4" s="78"/>
      <c r="J4" s="1"/>
    </row>
    <row r="5" spans="1:10" s="18" customFormat="1" x14ac:dyDescent="0.25">
      <c r="A5" s="1"/>
      <c r="B5" s="1"/>
      <c r="C5" s="1"/>
      <c r="D5" s="13"/>
      <c r="E5" s="1"/>
      <c r="F5" s="1"/>
      <c r="G5" s="19"/>
      <c r="H5" s="78"/>
      <c r="I5" s="78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78"/>
      <c r="I6" s="78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78"/>
      <c r="I7" s="78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78"/>
      <c r="I8" s="78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78"/>
      <c r="I9" s="78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78"/>
      <c r="I10" s="78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78"/>
      <c r="I11" s="78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78"/>
      <c r="I12" s="78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78"/>
      <c r="I13" s="78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78"/>
      <c r="I14" s="78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78"/>
      <c r="I15" s="78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78"/>
      <c r="I16" s="78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78"/>
      <c r="I17" s="78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78"/>
      <c r="I18" s="78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78"/>
      <c r="I19" s="78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78"/>
      <c r="I20" s="78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78"/>
      <c r="I21" s="78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78"/>
      <c r="I22" s="78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78"/>
      <c r="I23" s="78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78"/>
      <c r="I24" s="78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78"/>
      <c r="I25" s="78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78"/>
      <c r="I26" s="78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78"/>
      <c r="I27" s="78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78"/>
      <c r="I28" s="78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78"/>
      <c r="I29" s="78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78"/>
      <c r="I30" s="78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78"/>
      <c r="I31" s="78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78"/>
      <c r="I32" s="78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78"/>
      <c r="I33" s="78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78"/>
      <c r="I34" s="78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78"/>
      <c r="I35" s="78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78"/>
      <c r="I36" s="78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78"/>
      <c r="I37" s="78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78"/>
      <c r="I38" s="78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78"/>
      <c r="I39" s="78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78"/>
      <c r="I40" s="78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78"/>
      <c r="I41" s="78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78"/>
      <c r="I42" s="78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78"/>
      <c r="I43" s="78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78"/>
      <c r="I44" s="78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78"/>
      <c r="I45" s="78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78"/>
      <c r="I46" s="78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78"/>
      <c r="I47" s="78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78"/>
      <c r="I48" s="78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78"/>
      <c r="I49" s="78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78"/>
      <c r="I50" s="78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78"/>
      <c r="I51" s="78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78"/>
      <c r="I52" s="78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78"/>
      <c r="I53" s="78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78"/>
      <c r="I54" s="78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78"/>
      <c r="I55" s="78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78"/>
      <c r="I56" s="78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78"/>
      <c r="I57" s="78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78"/>
      <c r="I58" s="78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78"/>
      <c r="I59" s="78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78"/>
      <c r="I60" s="78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78"/>
      <c r="I61" s="78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78"/>
      <c r="I62" s="78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78"/>
      <c r="I63" s="78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78"/>
      <c r="I64" s="78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78"/>
      <c r="I65" s="78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78"/>
      <c r="I66" s="78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78"/>
      <c r="I67" s="78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78"/>
      <c r="I68" s="78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78"/>
      <c r="I69" s="78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78"/>
      <c r="I70" s="78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78"/>
      <c r="I71" s="78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78"/>
      <c r="I72" s="78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78"/>
      <c r="I73" s="78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78"/>
      <c r="I74" s="78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78"/>
      <c r="I75" s="78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78"/>
      <c r="I76" s="78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78"/>
      <c r="I77" s="78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78"/>
      <c r="I78" s="78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78"/>
      <c r="I79" s="78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78"/>
      <c r="I80" s="78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78"/>
      <c r="I81" s="78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78"/>
      <c r="I82" s="78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78"/>
      <c r="I83" s="78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78"/>
      <c r="I84" s="78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78"/>
      <c r="I85" s="78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78"/>
      <c r="I86" s="78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78"/>
      <c r="I87" s="78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78"/>
      <c r="I88" s="78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78"/>
      <c r="I89" s="78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78"/>
      <c r="I90" s="78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78"/>
      <c r="I91" s="78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78"/>
      <c r="I92" s="78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78"/>
      <c r="I93" s="78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78"/>
      <c r="I94" s="78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78"/>
      <c r="I95" s="78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78"/>
      <c r="I96" s="78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78"/>
      <c r="I97" s="78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78"/>
      <c r="I98" s="78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78"/>
      <c r="I99" s="78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78"/>
      <c r="I100" s="78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78"/>
      <c r="I101" s="78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78"/>
      <c r="I102" s="78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78"/>
      <c r="I103" s="78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78"/>
      <c r="I104" s="78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78"/>
      <c r="I105" s="78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78"/>
      <c r="I106" s="78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78"/>
      <c r="I107" s="78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78"/>
      <c r="I108" s="78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78"/>
      <c r="I109" s="78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78"/>
      <c r="I110" s="78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78"/>
      <c r="I111" s="78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78"/>
      <c r="I112" s="78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78"/>
      <c r="I113" s="78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78"/>
      <c r="I114" s="78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78"/>
      <c r="I115" s="78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78"/>
      <c r="I116" s="78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78"/>
      <c r="I117" s="78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78"/>
      <c r="I118" s="78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78"/>
      <c r="I119" s="78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78"/>
      <c r="I120" s="78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78"/>
      <c r="I121" s="78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78"/>
      <c r="I122" s="78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78"/>
      <c r="I123" s="78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78"/>
      <c r="I124" s="78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78"/>
      <c r="I125" s="78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78"/>
      <c r="I126" s="78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78"/>
      <c r="I127" s="78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78"/>
      <c r="I128" s="78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78"/>
      <c r="I129" s="78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78"/>
      <c r="I130" s="78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78"/>
      <c r="I131" s="78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78"/>
      <c r="I132" s="78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78"/>
      <c r="I133" s="78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78"/>
      <c r="I134" s="78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78"/>
      <c r="I135" s="78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78"/>
      <c r="I136" s="78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78"/>
      <c r="I137" s="78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78"/>
      <c r="I138" s="78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78"/>
      <c r="I139" s="78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78"/>
      <c r="I140" s="78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78"/>
      <c r="I141" s="78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78"/>
      <c r="I142" s="78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78"/>
      <c r="I143" s="78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78"/>
      <c r="I144" s="78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78"/>
      <c r="I145" s="78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78"/>
      <c r="I146" s="78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78"/>
      <c r="I147" s="78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78"/>
      <c r="I148" s="78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78"/>
      <c r="I149" s="78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78"/>
      <c r="I150" s="78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78"/>
      <c r="I151" s="78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78"/>
      <c r="I152" s="78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78"/>
      <c r="I153" s="78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78"/>
      <c r="I154" s="78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78"/>
      <c r="I155" s="78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78"/>
      <c r="I156" s="78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78"/>
      <c r="I157" s="78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78"/>
      <c r="I158" s="78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78"/>
      <c r="I159" s="78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78"/>
      <c r="I160" s="78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78"/>
      <c r="I161" s="78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78"/>
      <c r="I162" s="78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78"/>
      <c r="I163" s="78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78"/>
      <c r="I164" s="78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78"/>
      <c r="I165" s="78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78"/>
      <c r="I166" s="78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78"/>
      <c r="I167" s="78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78"/>
      <c r="I168" s="78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78"/>
      <c r="I169" s="78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78"/>
      <c r="I170" s="78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78"/>
      <c r="I171" s="78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78"/>
      <c r="I172" s="78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78"/>
      <c r="I173" s="78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78"/>
      <c r="I174" s="78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78"/>
      <c r="I175" s="78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78"/>
      <c r="I176" s="78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78"/>
      <c r="I177" s="78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78"/>
      <c r="I178" s="78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78"/>
      <c r="I179" s="78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78"/>
      <c r="I180" s="78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78"/>
      <c r="I181" s="78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78"/>
      <c r="I182" s="78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78"/>
      <c r="I183" s="78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78"/>
      <c r="I184" s="78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78"/>
      <c r="I185" s="78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78"/>
      <c r="I186" s="78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78"/>
      <c r="I187" s="78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78"/>
      <c r="I188" s="78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78"/>
      <c r="I189" s="78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78"/>
      <c r="I190" s="78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78"/>
      <c r="I191" s="78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78"/>
      <c r="I192" s="78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78"/>
      <c r="I193" s="78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78"/>
      <c r="I194" s="78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78"/>
      <c r="I195" s="78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78"/>
      <c r="I196" s="78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78"/>
      <c r="I197" s="78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78"/>
      <c r="I198" s="78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78"/>
      <c r="I199" s="78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78"/>
      <c r="I200" s="78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78"/>
      <c r="I201" s="78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78"/>
      <c r="I202" s="78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78"/>
      <c r="I203" s="78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78"/>
      <c r="I204" s="78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78"/>
      <c r="I205" s="78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78"/>
      <c r="I206" s="78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78"/>
      <c r="I207" s="78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78"/>
      <c r="I208" s="78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78"/>
      <c r="I209" s="78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78"/>
      <c r="I210" s="78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78"/>
      <c r="I211" s="78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78"/>
      <c r="I212" s="78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78"/>
      <c r="I213" s="78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78"/>
      <c r="I214" s="78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78"/>
      <c r="I215" s="78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78"/>
      <c r="I216" s="78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78"/>
      <c r="I217" s="78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78"/>
      <c r="I218" s="78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78"/>
      <c r="I219" s="78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78"/>
      <c r="I220" s="78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78"/>
      <c r="I221" s="78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78"/>
      <c r="I222" s="78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78"/>
      <c r="I223" s="78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78"/>
      <c r="I224" s="78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78"/>
      <c r="I225" s="78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78"/>
      <c r="I226" s="78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78"/>
      <c r="I227" s="78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78"/>
      <c r="I228" s="78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78"/>
      <c r="I229" s="78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78"/>
      <c r="I230" s="78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78"/>
      <c r="I231" s="78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78"/>
      <c r="I232" s="78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78"/>
      <c r="I233" s="78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78"/>
      <c r="I234" s="78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78"/>
      <c r="I235" s="78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78"/>
      <c r="I236" s="78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78"/>
      <c r="I237" s="78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78"/>
      <c r="I238" s="78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78"/>
      <c r="I239" s="78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78"/>
      <c r="I240" s="78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78"/>
      <c r="I241" s="78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78"/>
      <c r="I242" s="78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78"/>
      <c r="I243" s="78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78"/>
      <c r="I244" s="78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78"/>
      <c r="I245" s="78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78"/>
      <c r="I246" s="78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78"/>
      <c r="I247" s="78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78"/>
      <c r="I248" s="78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78"/>
      <c r="I249" s="78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78"/>
      <c r="I250" s="78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78"/>
      <c r="I251" s="78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78"/>
      <c r="I252" s="78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78"/>
      <c r="I253" s="78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78"/>
      <c r="I254" s="78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78"/>
      <c r="I255" s="78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78"/>
      <c r="I256" s="78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78"/>
      <c r="I257" s="78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78"/>
      <c r="I258" s="78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78"/>
      <c r="I259" s="78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78"/>
      <c r="I260" s="78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78"/>
      <c r="I261" s="78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78"/>
      <c r="I262" s="78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78"/>
      <c r="I263" s="78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78"/>
      <c r="I264" s="78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78"/>
      <c r="I265" s="78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78"/>
      <c r="I266" s="78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78"/>
      <c r="I267" s="78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78"/>
      <c r="I268" s="78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78"/>
      <c r="I269" s="78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78"/>
      <c r="I270" s="78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78"/>
      <c r="I271" s="78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78"/>
      <c r="I272" s="78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78"/>
      <c r="I273" s="78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8771</v>
      </c>
      <c r="E1" s="17" t="s">
        <v>8772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4"/>
      <c r="O4" s="2"/>
      <c r="P4" s="74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588"/>
  <sheetViews>
    <sheetView topLeftCell="A4564" workbookViewId="0">
      <selection activeCell="B4589" sqref="B4589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8804</v>
      </c>
      <c r="B427" t="s">
        <v>8805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8806</v>
      </c>
      <c r="B429" t="s">
        <v>8807</v>
      </c>
    </row>
    <row r="430" spans="1:2" x14ac:dyDescent="0.25">
      <c r="A430" s="1" t="s">
        <v>8626</v>
      </c>
      <c r="B430" t="s">
        <v>8808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8480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8437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8531</v>
      </c>
      <c r="B533" t="s">
        <v>8532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8854</v>
      </c>
      <c r="B536" t="s">
        <v>8855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8507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s="21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8411</v>
      </c>
      <c r="B4234" t="s">
        <v>8412</v>
      </c>
    </row>
    <row r="4235" spans="1:2" x14ac:dyDescent="0.25">
      <c r="A4235" s="1" t="s">
        <v>8413</v>
      </c>
      <c r="B4235" t="s">
        <v>8414</v>
      </c>
    </row>
    <row r="4236" spans="1:2" x14ac:dyDescent="0.25">
      <c r="A4236" s="1" t="s">
        <v>8415</v>
      </c>
      <c r="B4236" t="s">
        <v>8416</v>
      </c>
    </row>
    <row r="4237" spans="1:2" x14ac:dyDescent="0.25">
      <c r="A4237" s="1" t="s">
        <v>8417</v>
      </c>
      <c r="B4237" t="s">
        <v>8418</v>
      </c>
    </row>
    <row r="4238" spans="1:2" x14ac:dyDescent="0.25">
      <c r="A4238" s="1" t="s">
        <v>8419</v>
      </c>
      <c r="B4238" t="s">
        <v>8420</v>
      </c>
    </row>
    <row r="4239" spans="1:2" x14ac:dyDescent="0.25">
      <c r="A4239" s="1" t="s">
        <v>8422</v>
      </c>
      <c r="B4239" t="s">
        <v>8421</v>
      </c>
    </row>
    <row r="4240" spans="1:2" x14ac:dyDescent="0.25">
      <c r="A4240" s="1" t="s">
        <v>8423</v>
      </c>
      <c r="B4240" t="s">
        <v>1072</v>
      </c>
    </row>
    <row r="4241" spans="1:2" x14ac:dyDescent="0.25">
      <c r="A4241" s="1" t="s">
        <v>8424</v>
      </c>
      <c r="B4241" t="s">
        <v>8425</v>
      </c>
    </row>
    <row r="4242" spans="1:2" x14ac:dyDescent="0.25">
      <c r="A4242" s="1" t="s">
        <v>8426</v>
      </c>
      <c r="B4242" t="s">
        <v>8427</v>
      </c>
    </row>
    <row r="4243" spans="1:2" x14ac:dyDescent="0.25">
      <c r="A4243" s="118" t="s">
        <v>8428</v>
      </c>
      <c r="B4243" t="s">
        <v>8429</v>
      </c>
    </row>
    <row r="4244" spans="1:2" x14ac:dyDescent="0.25">
      <c r="A4244" s="1" t="s">
        <v>8430</v>
      </c>
      <c r="B4244" t="s">
        <v>8431</v>
      </c>
    </row>
    <row r="4245" spans="1:2" x14ac:dyDescent="0.25">
      <c r="A4245" s="1" t="s">
        <v>8433</v>
      </c>
      <c r="B4245" t="s">
        <v>8434</v>
      </c>
    </row>
    <row r="4246" spans="1:2" x14ac:dyDescent="0.25">
      <c r="A4246" s="1" t="s">
        <v>8435</v>
      </c>
      <c r="B4246" t="s">
        <v>8436</v>
      </c>
    </row>
    <row r="4247" spans="1:2" x14ac:dyDescent="0.25">
      <c r="A4247" s="1" t="s">
        <v>8438</v>
      </c>
      <c r="B4247" t="s">
        <v>8439</v>
      </c>
    </row>
    <row r="4248" spans="1:2" x14ac:dyDescent="0.25">
      <c r="A4248" s="1" t="s">
        <v>8457</v>
      </c>
      <c r="B4248" t="s">
        <v>8458</v>
      </c>
    </row>
    <row r="4249" spans="1:2" x14ac:dyDescent="0.25">
      <c r="A4249" s="1" t="s">
        <v>8459</v>
      </c>
      <c r="B4249" t="s">
        <v>8460</v>
      </c>
    </row>
    <row r="4250" spans="1:2" x14ac:dyDescent="0.25">
      <c r="A4250" s="1" t="s">
        <v>8461</v>
      </c>
      <c r="B4250" t="s">
        <v>8462</v>
      </c>
    </row>
    <row r="4251" spans="1:2" x14ac:dyDescent="0.25">
      <c r="A4251" s="1" t="s">
        <v>8463</v>
      </c>
      <c r="B4251" t="s">
        <v>8464</v>
      </c>
    </row>
    <row r="4252" spans="1:2" x14ac:dyDescent="0.25">
      <c r="A4252" s="1" t="s">
        <v>8465</v>
      </c>
      <c r="B4252" t="s">
        <v>8466</v>
      </c>
    </row>
    <row r="4253" spans="1:2" x14ac:dyDescent="0.25">
      <c r="A4253" s="1" t="s">
        <v>8468</v>
      </c>
      <c r="B4253" t="s">
        <v>8469</v>
      </c>
    </row>
    <row r="4254" spans="1:2" x14ac:dyDescent="0.25">
      <c r="A4254" s="1" t="s">
        <v>8473</v>
      </c>
      <c r="B4254" t="s">
        <v>8474</v>
      </c>
    </row>
    <row r="4255" spans="1:2" x14ac:dyDescent="0.25">
      <c r="A4255" s="1" t="s">
        <v>8475</v>
      </c>
      <c r="B4255" t="s">
        <v>8476</v>
      </c>
    </row>
    <row r="4256" spans="1:2" x14ac:dyDescent="0.25">
      <c r="A4256" s="1" t="s">
        <v>8527</v>
      </c>
      <c r="B4256" s="52" t="s">
        <v>8528</v>
      </c>
    </row>
    <row r="4257" spans="1:2" x14ac:dyDescent="0.25">
      <c r="A4257" s="1" t="s">
        <v>8529</v>
      </c>
      <c r="B4257" t="s">
        <v>8530</v>
      </c>
    </row>
    <row r="4258" spans="1:2" x14ac:dyDescent="0.25">
      <c r="A4258" s="1" t="s">
        <v>8533</v>
      </c>
      <c r="B4258" t="s">
        <v>8534</v>
      </c>
    </row>
    <row r="4259" spans="1:2" x14ac:dyDescent="0.25">
      <c r="A4259" s="1" t="s">
        <v>8535</v>
      </c>
      <c r="B4259" t="s">
        <v>8536</v>
      </c>
    </row>
    <row r="4260" spans="1:2" x14ac:dyDescent="0.25">
      <c r="A4260" s="1" t="s">
        <v>8537</v>
      </c>
      <c r="B4260" t="s">
        <v>8538</v>
      </c>
    </row>
    <row r="4261" spans="1:2" x14ac:dyDescent="0.25">
      <c r="A4261" s="1" t="s">
        <v>8539</v>
      </c>
      <c r="B4261" t="s">
        <v>974</v>
      </c>
    </row>
    <row r="4262" spans="1:2" x14ac:dyDescent="0.25">
      <c r="A4262" s="1" t="s">
        <v>8540</v>
      </c>
      <c r="B4262" t="s">
        <v>8541</v>
      </c>
    </row>
    <row r="4263" spans="1:2" x14ac:dyDescent="0.25">
      <c r="A4263" s="1" t="s">
        <v>8542</v>
      </c>
      <c r="B4263" t="s">
        <v>8543</v>
      </c>
    </row>
    <row r="4264" spans="1:2" x14ac:dyDescent="0.25">
      <c r="A4264" s="1" t="s">
        <v>8544</v>
      </c>
      <c r="B4264" t="s">
        <v>8545</v>
      </c>
    </row>
    <row r="4265" spans="1:2" x14ac:dyDescent="0.25">
      <c r="A4265" s="1" t="s">
        <v>8546</v>
      </c>
      <c r="B4265" t="s">
        <v>8547</v>
      </c>
    </row>
    <row r="4266" spans="1:2" x14ac:dyDescent="0.25">
      <c r="A4266" s="1" t="s">
        <v>8548</v>
      </c>
      <c r="B4266" t="s">
        <v>8549</v>
      </c>
    </row>
    <row r="4267" spans="1:2" x14ac:dyDescent="0.25">
      <c r="A4267" s="1" t="s">
        <v>8550</v>
      </c>
      <c r="B4267" t="s">
        <v>8551</v>
      </c>
    </row>
    <row r="4268" spans="1:2" x14ac:dyDescent="0.25">
      <c r="A4268" s="1" t="s">
        <v>8552</v>
      </c>
      <c r="B4268" t="s">
        <v>8553</v>
      </c>
    </row>
    <row r="4269" spans="1:2" x14ac:dyDescent="0.25">
      <c r="A4269" s="1" t="s">
        <v>8557</v>
      </c>
      <c r="B4269" t="s">
        <v>8558</v>
      </c>
    </row>
    <row r="4270" spans="1:2" x14ac:dyDescent="0.25">
      <c r="A4270" t="s">
        <v>8572</v>
      </c>
      <c r="B4270" t="s">
        <v>8560</v>
      </c>
    </row>
    <row r="4271" spans="1:2" x14ac:dyDescent="0.25">
      <c r="A4271" s="1" t="s">
        <v>8561</v>
      </c>
      <c r="B4271" t="s">
        <v>8562</v>
      </c>
    </row>
    <row r="4272" spans="1:2" x14ac:dyDescent="0.25">
      <c r="A4272" s="1" t="s">
        <v>8564</v>
      </c>
      <c r="B4272" t="s">
        <v>8565</v>
      </c>
    </row>
    <row r="4273" spans="1:2" x14ac:dyDescent="0.25">
      <c r="A4273" s="1" t="s">
        <v>8567</v>
      </c>
      <c r="B4273" t="s">
        <v>8568</v>
      </c>
    </row>
    <row r="4274" spans="1:2" x14ac:dyDescent="0.25">
      <c r="A4274" s="1" t="s">
        <v>8625</v>
      </c>
      <c r="B4274" t="s">
        <v>8624</v>
      </c>
    </row>
    <row r="4275" spans="1:2" x14ac:dyDescent="0.25">
      <c r="A4275" s="1" t="s">
        <v>8623</v>
      </c>
      <c r="B4275" t="s">
        <v>8622</v>
      </c>
    </row>
    <row r="4276" spans="1:2" x14ac:dyDescent="0.25">
      <c r="A4276" s="1" t="s">
        <v>7761</v>
      </c>
      <c r="B4276" t="s">
        <v>8628</v>
      </c>
    </row>
    <row r="4277" spans="1:2" x14ac:dyDescent="0.25">
      <c r="A4277" s="1" t="s">
        <v>8621</v>
      </c>
      <c r="B4277" t="s">
        <v>8620</v>
      </c>
    </row>
    <row r="4278" spans="1:2" x14ac:dyDescent="0.25">
      <c r="A4278" s="1" t="s">
        <v>8619</v>
      </c>
      <c r="B4278" t="s">
        <v>8618</v>
      </c>
    </row>
    <row r="4279" spans="1:2" x14ac:dyDescent="0.25">
      <c r="A4279" s="1" t="s">
        <v>8617</v>
      </c>
      <c r="B4279" t="s">
        <v>8616</v>
      </c>
    </row>
    <row r="4280" spans="1:2" x14ac:dyDescent="0.25">
      <c r="A4280" s="1" t="s">
        <v>348</v>
      </c>
      <c r="B4280" t="s">
        <v>8629</v>
      </c>
    </row>
    <row r="4281" spans="1:2" x14ac:dyDescent="0.25">
      <c r="A4281" s="1" t="s">
        <v>8615</v>
      </c>
      <c r="B4281" t="s">
        <v>8614</v>
      </c>
    </row>
    <row r="4282" spans="1:2" x14ac:dyDescent="0.25">
      <c r="A4282" s="1" t="s">
        <v>8613</v>
      </c>
      <c r="B4282" t="s">
        <v>8612</v>
      </c>
    </row>
    <row r="4283" spans="1:2" x14ac:dyDescent="0.25">
      <c r="A4283" s="1" t="s">
        <v>390</v>
      </c>
      <c r="B4283" t="s">
        <v>8630</v>
      </c>
    </row>
    <row r="4284" spans="1:2" x14ac:dyDescent="0.25">
      <c r="A4284" s="1" t="s">
        <v>8610</v>
      </c>
      <c r="B4284" t="s">
        <v>8611</v>
      </c>
    </row>
    <row r="4285" spans="1:2" x14ac:dyDescent="0.25">
      <c r="A4285" s="1" t="s">
        <v>8608</v>
      </c>
      <c r="B4285" t="s">
        <v>8609</v>
      </c>
    </row>
    <row r="4286" spans="1:2" x14ac:dyDescent="0.25">
      <c r="A4286" s="1" t="s">
        <v>8606</v>
      </c>
      <c r="B4286" t="s">
        <v>8605</v>
      </c>
    </row>
    <row r="4287" spans="1:2" x14ac:dyDescent="0.25">
      <c r="A4287" s="1" t="s">
        <v>8602</v>
      </c>
      <c r="B4287" t="s">
        <v>8601</v>
      </c>
    </row>
    <row r="4288" spans="1:2" x14ac:dyDescent="0.25">
      <c r="A4288" s="1" t="s">
        <v>8600</v>
      </c>
      <c r="B4288" t="s">
        <v>8599</v>
      </c>
    </row>
    <row r="4289" spans="1:2" x14ac:dyDescent="0.25">
      <c r="A4289" s="1" t="s">
        <v>8586</v>
      </c>
      <c r="B4289" t="s">
        <v>8587</v>
      </c>
    </row>
    <row r="4290" spans="1:2" x14ac:dyDescent="0.25">
      <c r="A4290" s="1" t="s">
        <v>8604</v>
      </c>
      <c r="B4290" t="s">
        <v>8507</v>
      </c>
    </row>
    <row r="4291" spans="1:2" x14ac:dyDescent="0.25">
      <c r="A4291" s="1" t="s">
        <v>8607</v>
      </c>
      <c r="B4291" t="s">
        <v>8028</v>
      </c>
    </row>
    <row r="4292" spans="1:2" x14ac:dyDescent="0.25">
      <c r="A4292" s="1" t="s">
        <v>8646</v>
      </c>
      <c r="B4292" t="s">
        <v>8647</v>
      </c>
    </row>
    <row r="4293" spans="1:2" x14ac:dyDescent="0.25">
      <c r="A4293" s="1" t="s">
        <v>8648</v>
      </c>
      <c r="B4293" t="s">
        <v>8649</v>
      </c>
    </row>
    <row r="4294" spans="1:2" x14ac:dyDescent="0.25">
      <c r="A4294" s="14" t="s">
        <v>8650</v>
      </c>
      <c r="B4294" t="s">
        <v>8651</v>
      </c>
    </row>
    <row r="4295" spans="1:2" x14ac:dyDescent="0.25">
      <c r="A4295" s="14" t="s">
        <v>8652</v>
      </c>
      <c r="B4295" t="s">
        <v>1050</v>
      </c>
    </row>
    <row r="4296" spans="1:2" x14ac:dyDescent="0.25">
      <c r="A4296" s="1" t="s">
        <v>8653</v>
      </c>
      <c r="B4296" t="s">
        <v>8654</v>
      </c>
    </row>
    <row r="4297" spans="1:2" x14ac:dyDescent="0.25">
      <c r="A4297" s="16" t="s">
        <v>8655</v>
      </c>
      <c r="B4297" t="s">
        <v>8656</v>
      </c>
    </row>
    <row r="4298" spans="1:2" x14ac:dyDescent="0.25">
      <c r="A4298" s="1" t="s">
        <v>8657</v>
      </c>
      <c r="B4298" t="s">
        <v>8658</v>
      </c>
    </row>
    <row r="4299" spans="1:2" x14ac:dyDescent="0.25">
      <c r="A4299" s="1" t="s">
        <v>8659</v>
      </c>
      <c r="B4299" t="s">
        <v>8660</v>
      </c>
    </row>
    <row r="4300" spans="1:2" x14ac:dyDescent="0.25">
      <c r="A4300" s="22" t="s">
        <v>8661</v>
      </c>
      <c r="B4300" t="s">
        <v>8662</v>
      </c>
    </row>
    <row r="4301" spans="1:2" x14ac:dyDescent="0.25">
      <c r="A4301" s="1" t="s">
        <v>8666</v>
      </c>
      <c r="B4301" t="s">
        <v>8667</v>
      </c>
    </row>
    <row r="4302" spans="1:2" x14ac:dyDescent="0.25">
      <c r="A4302" s="1" t="s">
        <v>8668</v>
      </c>
      <c r="B4302" t="s">
        <v>8669</v>
      </c>
    </row>
    <row r="4303" spans="1:2" x14ac:dyDescent="0.25">
      <c r="A4303" s="1" t="s">
        <v>8670</v>
      </c>
      <c r="B4303" t="s">
        <v>8671</v>
      </c>
    </row>
    <row r="4304" spans="1:2" x14ac:dyDescent="0.25">
      <c r="A4304" s="1" t="s">
        <v>8673</v>
      </c>
      <c r="B4304" t="s">
        <v>8674</v>
      </c>
    </row>
    <row r="4305" spans="1:2" x14ac:dyDescent="0.25">
      <c r="A4305" s="1" t="s">
        <v>8675</v>
      </c>
      <c r="B4305" t="s">
        <v>7889</v>
      </c>
    </row>
    <row r="4306" spans="1:2" x14ac:dyDescent="0.25">
      <c r="A4306" s="1" t="s">
        <v>8676</v>
      </c>
      <c r="B4306" t="s">
        <v>8677</v>
      </c>
    </row>
    <row r="4307" spans="1:2" x14ac:dyDescent="0.25">
      <c r="A4307" s="1" t="s">
        <v>8678</v>
      </c>
      <c r="B4307" t="s">
        <v>8679</v>
      </c>
    </row>
    <row r="4308" spans="1:2" x14ac:dyDescent="0.25">
      <c r="A4308" s="1" t="s">
        <v>8683</v>
      </c>
      <c r="B4308" t="s">
        <v>8684</v>
      </c>
    </row>
    <row r="4309" spans="1:2" x14ac:dyDescent="0.25">
      <c r="A4309" s="1" t="s">
        <v>8686</v>
      </c>
      <c r="B4309" t="s">
        <v>1559</v>
      </c>
    </row>
    <row r="4310" spans="1:2" x14ac:dyDescent="0.25">
      <c r="A4310" s="120" t="s">
        <v>8689</v>
      </c>
      <c r="B4310" t="s">
        <v>819</v>
      </c>
    </row>
    <row r="4311" spans="1:2" x14ac:dyDescent="0.25">
      <c r="A4311" s="1" t="s">
        <v>8690</v>
      </c>
      <c r="B4311" t="s">
        <v>8691</v>
      </c>
    </row>
    <row r="4312" spans="1:2" x14ac:dyDescent="0.25">
      <c r="A4312" s="14" t="s">
        <v>8692</v>
      </c>
      <c r="B4312" t="s">
        <v>1212</v>
      </c>
    </row>
    <row r="4313" spans="1:2" x14ac:dyDescent="0.25">
      <c r="A4313" s="14" t="s">
        <v>8693</v>
      </c>
      <c r="B4313" t="s">
        <v>8694</v>
      </c>
    </row>
    <row r="4314" spans="1:2" x14ac:dyDescent="0.25">
      <c r="A4314" s="1" t="s">
        <v>8695</v>
      </c>
      <c r="B4314" t="s">
        <v>8696</v>
      </c>
    </row>
    <row r="4315" spans="1:2" x14ac:dyDescent="0.25">
      <c r="A4315" s="14" t="s">
        <v>8697</v>
      </c>
      <c r="B4315" t="s">
        <v>8698</v>
      </c>
    </row>
    <row r="4316" spans="1:2" x14ac:dyDescent="0.25">
      <c r="A4316" s="14" t="s">
        <v>8699</v>
      </c>
      <c r="B4316" t="s">
        <v>8700</v>
      </c>
    </row>
    <row r="4317" spans="1:2" x14ac:dyDescent="0.25">
      <c r="A4317" s="14" t="s">
        <v>8701</v>
      </c>
      <c r="B4317" t="s">
        <v>8702</v>
      </c>
    </row>
    <row r="4318" spans="1:2" x14ac:dyDescent="0.25">
      <c r="A4318" s="14" t="s">
        <v>8703</v>
      </c>
      <c r="B4318" t="s">
        <v>8704</v>
      </c>
    </row>
    <row r="4319" spans="1:2" x14ac:dyDescent="0.25">
      <c r="A4319" s="14" t="s">
        <v>8705</v>
      </c>
      <c r="B4319" t="s">
        <v>8706</v>
      </c>
    </row>
    <row r="4320" spans="1:2" x14ac:dyDescent="0.25">
      <c r="A4320" s="14" t="s">
        <v>8707</v>
      </c>
      <c r="B4320" t="s">
        <v>8708</v>
      </c>
    </row>
    <row r="4321" spans="1:2" x14ac:dyDescent="0.25">
      <c r="A4321" s="14" t="s">
        <v>8709</v>
      </c>
      <c r="B4321" t="s">
        <v>8710</v>
      </c>
    </row>
    <row r="4322" spans="1:2" x14ac:dyDescent="0.25">
      <c r="A4322" s="14" t="s">
        <v>8711</v>
      </c>
      <c r="B4322" t="s">
        <v>8712</v>
      </c>
    </row>
    <row r="4323" spans="1:2" x14ac:dyDescent="0.25">
      <c r="A4323" s="14" t="s">
        <v>8713</v>
      </c>
      <c r="B4323" t="s">
        <v>8714</v>
      </c>
    </row>
    <row r="4324" spans="1:2" x14ac:dyDescent="0.25">
      <c r="A4324" s="14" t="s">
        <v>8715</v>
      </c>
      <c r="B4324" t="s">
        <v>8716</v>
      </c>
    </row>
    <row r="4325" spans="1:2" x14ac:dyDescent="0.25">
      <c r="A4325" s="14" t="s">
        <v>8735</v>
      </c>
      <c r="B4325" t="s">
        <v>8736</v>
      </c>
    </row>
    <row r="4326" spans="1:2" x14ac:dyDescent="0.25">
      <c r="A4326" s="14" t="s">
        <v>8737</v>
      </c>
      <c r="B4326" t="s">
        <v>8738</v>
      </c>
    </row>
    <row r="4327" spans="1:2" x14ac:dyDescent="0.25">
      <c r="A4327" s="1" t="s">
        <v>8740</v>
      </c>
      <c r="B4327" t="s">
        <v>8741</v>
      </c>
    </row>
    <row r="4328" spans="1:2" x14ac:dyDescent="0.25">
      <c r="A4328" s="1" t="s">
        <v>8744</v>
      </c>
      <c r="B4328" t="s">
        <v>7936</v>
      </c>
    </row>
    <row r="4329" spans="1:2" x14ac:dyDescent="0.25">
      <c r="A4329" s="1" t="s">
        <v>8747</v>
      </c>
      <c r="B4329" t="s">
        <v>8748</v>
      </c>
    </row>
    <row r="4330" spans="1:2" x14ac:dyDescent="0.25">
      <c r="A4330" s="14" t="s">
        <v>8749</v>
      </c>
      <c r="B4330" t="s">
        <v>8750</v>
      </c>
    </row>
    <row r="4331" spans="1:2" x14ac:dyDescent="0.25">
      <c r="A4331" s="14" t="s">
        <v>8754</v>
      </c>
      <c r="B4331" t="s">
        <v>8755</v>
      </c>
    </row>
    <row r="4332" spans="1:2" x14ac:dyDescent="0.25">
      <c r="A4332" s="14" t="s">
        <v>8809</v>
      </c>
      <c r="B4332" t="s">
        <v>8810</v>
      </c>
    </row>
    <row r="4333" spans="1:2" x14ac:dyDescent="0.25">
      <c r="A4333" s="14" t="s">
        <v>8811</v>
      </c>
      <c r="B4333" t="s">
        <v>8812</v>
      </c>
    </row>
    <row r="4334" spans="1:2" x14ac:dyDescent="0.25">
      <c r="A4334" s="14" t="s">
        <v>8813</v>
      </c>
      <c r="B4334" t="s">
        <v>8814</v>
      </c>
    </row>
    <row r="4335" spans="1:2" x14ac:dyDescent="0.25">
      <c r="A4335" s="14" t="s">
        <v>8815</v>
      </c>
      <c r="B4335" t="s">
        <v>8816</v>
      </c>
    </row>
    <row r="4336" spans="1:2" x14ac:dyDescent="0.25">
      <c r="A4336" s="14" t="s">
        <v>8817</v>
      </c>
      <c r="B4336" t="s">
        <v>8818</v>
      </c>
    </row>
    <row r="4337" spans="1:2" x14ac:dyDescent="0.25">
      <c r="A4337" s="14" t="s">
        <v>8819</v>
      </c>
      <c r="B4337" t="s">
        <v>8820</v>
      </c>
    </row>
    <row r="4338" spans="1:2" x14ac:dyDescent="0.25">
      <c r="A4338" s="14" t="s">
        <v>8821</v>
      </c>
      <c r="B4338" t="s">
        <v>8822</v>
      </c>
    </row>
    <row r="4339" spans="1:2" x14ac:dyDescent="0.25">
      <c r="A4339" s="14" t="s">
        <v>8823</v>
      </c>
      <c r="B4339" t="s">
        <v>8824</v>
      </c>
    </row>
    <row r="4340" spans="1:2" x14ac:dyDescent="0.25">
      <c r="A4340" s="14" t="s">
        <v>8825</v>
      </c>
      <c r="B4340" t="s">
        <v>8826</v>
      </c>
    </row>
    <row r="4341" spans="1:2" x14ac:dyDescent="0.25">
      <c r="A4341" s="1" t="s">
        <v>8827</v>
      </c>
      <c r="B4341" t="s">
        <v>8828</v>
      </c>
    </row>
    <row r="4342" spans="1:2" x14ac:dyDescent="0.25">
      <c r="A4342" s="1" t="s">
        <v>8829</v>
      </c>
      <c r="B4342" t="s">
        <v>8830</v>
      </c>
    </row>
    <row r="4343" spans="1:2" x14ac:dyDescent="0.25">
      <c r="A4343" s="1" t="s">
        <v>8831</v>
      </c>
      <c r="B4343" t="s">
        <v>8832</v>
      </c>
    </row>
    <row r="4344" spans="1:2" x14ac:dyDescent="0.25">
      <c r="A4344" s="22" t="s">
        <v>8857</v>
      </c>
      <c r="B4344" t="s">
        <v>8858</v>
      </c>
    </row>
    <row r="4345" spans="1:2" x14ac:dyDescent="0.25">
      <c r="A4345" s="1" t="s">
        <v>8859</v>
      </c>
      <c r="B4345" t="s">
        <v>8860</v>
      </c>
    </row>
    <row r="4346" spans="1:2" x14ac:dyDescent="0.25">
      <c r="A4346" s="1" t="s">
        <v>8861</v>
      </c>
      <c r="B4346" t="s">
        <v>8862</v>
      </c>
    </row>
    <row r="4347" spans="1:2" x14ac:dyDescent="0.25">
      <c r="A4347" s="1" t="s">
        <v>8863</v>
      </c>
      <c r="B4347" t="s">
        <v>8864</v>
      </c>
    </row>
    <row r="4348" spans="1:2" x14ac:dyDescent="0.25">
      <c r="A4348" s="1" t="s">
        <v>8865</v>
      </c>
      <c r="B4348" t="s">
        <v>8866</v>
      </c>
    </row>
    <row r="4349" spans="1:2" x14ac:dyDescent="0.25">
      <c r="A4349" s="1" t="s">
        <v>8869</v>
      </c>
      <c r="B4349" t="s">
        <v>8870</v>
      </c>
    </row>
    <row r="4350" spans="1:2" x14ac:dyDescent="0.25">
      <c r="A4350" s="1" t="s">
        <v>8871</v>
      </c>
      <c r="B4350" t="s">
        <v>8872</v>
      </c>
    </row>
    <row r="4351" spans="1:2" x14ac:dyDescent="0.25">
      <c r="A4351" s="1" t="s">
        <v>8874</v>
      </c>
      <c r="B4351" t="s">
        <v>8875</v>
      </c>
    </row>
    <row r="4352" spans="1:2" x14ac:dyDescent="0.25">
      <c r="A4352" s="1" t="s">
        <v>8877</v>
      </c>
      <c r="B4352" t="s">
        <v>8878</v>
      </c>
    </row>
    <row r="4353" spans="1:2" x14ac:dyDescent="0.25">
      <c r="A4353" s="1" t="s">
        <v>8879</v>
      </c>
      <c r="B4353" t="s">
        <v>8880</v>
      </c>
    </row>
    <row r="4354" spans="1:2" x14ac:dyDescent="0.25">
      <c r="A4354" s="1" t="s">
        <v>8881</v>
      </c>
      <c r="B4354" t="s">
        <v>8882</v>
      </c>
    </row>
    <row r="4355" spans="1:2" x14ac:dyDescent="0.25">
      <c r="A4355" s="1" t="s">
        <v>8890</v>
      </c>
      <c r="B4355" t="s">
        <v>8891</v>
      </c>
    </row>
    <row r="4356" spans="1:2" x14ac:dyDescent="0.25">
      <c r="A4356" s="1" t="s">
        <v>8892</v>
      </c>
      <c r="B4356" t="s">
        <v>8893</v>
      </c>
    </row>
    <row r="4357" spans="1:2" x14ac:dyDescent="0.25">
      <c r="A4357" s="1" t="s">
        <v>8894</v>
      </c>
      <c r="B4357" t="s">
        <v>8895</v>
      </c>
    </row>
    <row r="4358" spans="1:2" x14ac:dyDescent="0.25">
      <c r="A4358" s="1" t="s">
        <v>8896</v>
      </c>
      <c r="B4358" t="s">
        <v>8897</v>
      </c>
    </row>
    <row r="4359" spans="1:2" x14ac:dyDescent="0.25">
      <c r="A4359" s="1" t="s">
        <v>8898</v>
      </c>
      <c r="B4359" t="s">
        <v>8899</v>
      </c>
    </row>
    <row r="4360" spans="1:2" x14ac:dyDescent="0.25">
      <c r="A4360" s="1" t="s">
        <v>8900</v>
      </c>
      <c r="B4360" t="s">
        <v>8901</v>
      </c>
    </row>
    <row r="4361" spans="1:2" x14ac:dyDescent="0.25">
      <c r="A4361" s="1" t="s">
        <v>8902</v>
      </c>
      <c r="B4361" t="s">
        <v>8903</v>
      </c>
    </row>
    <row r="4362" spans="1:2" x14ac:dyDescent="0.25">
      <c r="A4362" s="1" t="s">
        <v>8904</v>
      </c>
      <c r="B4362" t="s">
        <v>8905</v>
      </c>
    </row>
    <row r="4363" spans="1:2" x14ac:dyDescent="0.25">
      <c r="A4363" s="1" t="s">
        <v>8906</v>
      </c>
      <c r="B4363" t="s">
        <v>8907</v>
      </c>
    </row>
    <row r="4364" spans="1:2" x14ac:dyDescent="0.25">
      <c r="A4364" s="1" t="s">
        <v>8908</v>
      </c>
      <c r="B4364" t="s">
        <v>8909</v>
      </c>
    </row>
    <row r="4365" spans="1:2" x14ac:dyDescent="0.25">
      <c r="A4365" s="1" t="s">
        <v>8910</v>
      </c>
      <c r="B4365" t="s">
        <v>8911</v>
      </c>
    </row>
    <row r="4366" spans="1:2" x14ac:dyDescent="0.25">
      <c r="A4366" s="1" t="s">
        <v>8912</v>
      </c>
      <c r="B4366" t="s">
        <v>8913</v>
      </c>
    </row>
    <row r="4367" spans="1:2" x14ac:dyDescent="0.25">
      <c r="A4367" s="119" t="s">
        <v>8914</v>
      </c>
      <c r="B4367" t="s">
        <v>8915</v>
      </c>
    </row>
    <row r="4368" spans="1:2" x14ac:dyDescent="0.25">
      <c r="A4368" s="1" t="s">
        <v>8930</v>
      </c>
      <c r="B4368" t="s">
        <v>8931</v>
      </c>
    </row>
    <row r="4369" spans="1:2" x14ac:dyDescent="0.25">
      <c r="A4369" s="1" t="s">
        <v>8932</v>
      </c>
      <c r="B4369" t="s">
        <v>8933</v>
      </c>
    </row>
    <row r="4370" spans="1:2" x14ac:dyDescent="0.25">
      <c r="A4370" s="1" t="s">
        <v>8934</v>
      </c>
      <c r="B4370" t="s">
        <v>1301</v>
      </c>
    </row>
    <row r="4371" spans="1:2" x14ac:dyDescent="0.25">
      <c r="A4371" s="1" t="s">
        <v>8935</v>
      </c>
      <c r="B4371" t="s">
        <v>8936</v>
      </c>
    </row>
    <row r="4372" spans="1:2" x14ac:dyDescent="0.25">
      <c r="A4372" s="1" t="s">
        <v>8937</v>
      </c>
      <c r="B4372" t="s">
        <v>8938</v>
      </c>
    </row>
    <row r="4373" spans="1:2" x14ac:dyDescent="0.25">
      <c r="A4373" s="1" t="s">
        <v>8940</v>
      </c>
      <c r="B4373" t="s">
        <v>8941</v>
      </c>
    </row>
    <row r="4374" spans="1:2" x14ac:dyDescent="0.25">
      <c r="A4374" s="1" t="s">
        <v>8942</v>
      </c>
      <c r="B4374" t="s">
        <v>7936</v>
      </c>
    </row>
    <row r="4375" spans="1:2" x14ac:dyDescent="0.25">
      <c r="A4375" s="1" t="s">
        <v>8945</v>
      </c>
      <c r="B4375" t="s">
        <v>7936</v>
      </c>
    </row>
    <row r="4376" spans="1:2" x14ac:dyDescent="0.25">
      <c r="A4376" s="1" t="s">
        <v>8946</v>
      </c>
      <c r="B4376" t="s">
        <v>8947</v>
      </c>
    </row>
    <row r="4377" spans="1:2" x14ac:dyDescent="0.25">
      <c r="A4377" s="1" t="s">
        <v>8950</v>
      </c>
      <c r="B4377" t="s">
        <v>8951</v>
      </c>
    </row>
    <row r="4378" spans="1:2" x14ac:dyDescent="0.25">
      <c r="A4378" s="22" t="s">
        <v>8955</v>
      </c>
      <c r="B4378" t="s">
        <v>8956</v>
      </c>
    </row>
    <row r="4379" spans="1:2" x14ac:dyDescent="0.25">
      <c r="A4379" s="1" t="s">
        <v>8957</v>
      </c>
      <c r="B4379" t="s">
        <v>8958</v>
      </c>
    </row>
    <row r="4380" spans="1:2" x14ac:dyDescent="0.25">
      <c r="A4380" s="1" t="s">
        <v>8959</v>
      </c>
      <c r="B4380" t="s">
        <v>8960</v>
      </c>
    </row>
    <row r="4381" spans="1:2" x14ac:dyDescent="0.25">
      <c r="A4381" s="1" t="s">
        <v>8961</v>
      </c>
      <c r="B4381" t="s">
        <v>8962</v>
      </c>
    </row>
    <row r="4382" spans="1:2" x14ac:dyDescent="0.25">
      <c r="A4382" s="1" t="s">
        <v>8963</v>
      </c>
      <c r="B4382" t="s">
        <v>8964</v>
      </c>
    </row>
    <row r="4383" spans="1:2" x14ac:dyDescent="0.25">
      <c r="A4383" s="1" t="s">
        <v>8161</v>
      </c>
      <c r="B4383" t="s">
        <v>8965</v>
      </c>
    </row>
    <row r="4384" spans="1:2" x14ac:dyDescent="0.25">
      <c r="A4384" s="1" t="s">
        <v>8966</v>
      </c>
      <c r="B4384" t="s">
        <v>8967</v>
      </c>
    </row>
    <row r="4385" spans="1:2" x14ac:dyDescent="0.25">
      <c r="A4385" s="1" t="s">
        <v>8968</v>
      </c>
      <c r="B4385" t="s">
        <v>8969</v>
      </c>
    </row>
    <row r="4386" spans="1:2" x14ac:dyDescent="0.25">
      <c r="A4386" s="1" t="s">
        <v>8970</v>
      </c>
      <c r="B4386" t="s">
        <v>8971</v>
      </c>
    </row>
    <row r="4387" spans="1:2" x14ac:dyDescent="0.25">
      <c r="A4387" s="1" t="s">
        <v>8972</v>
      </c>
      <c r="B4387" t="s">
        <v>8973</v>
      </c>
    </row>
    <row r="4388" spans="1:2" x14ac:dyDescent="0.25">
      <c r="A4388" s="22" t="s">
        <v>8975</v>
      </c>
      <c r="B4388" t="s">
        <v>8976</v>
      </c>
    </row>
    <row r="4389" spans="1:2" x14ac:dyDescent="0.25">
      <c r="A4389" s="22" t="s">
        <v>8977</v>
      </c>
      <c r="B4389" t="s">
        <v>8978</v>
      </c>
    </row>
    <row r="4390" spans="1:2" x14ac:dyDescent="0.25">
      <c r="A4390" s="1" t="s">
        <v>8979</v>
      </c>
      <c r="B4390" t="s">
        <v>8980</v>
      </c>
    </row>
    <row r="4391" spans="1:2" x14ac:dyDescent="0.25">
      <c r="A4391" s="1" t="s">
        <v>8974</v>
      </c>
      <c r="B4391" t="s">
        <v>8981</v>
      </c>
    </row>
    <row r="4392" spans="1:2" x14ac:dyDescent="0.25">
      <c r="A4392" s="1" t="s">
        <v>8982</v>
      </c>
      <c r="B4392" t="s">
        <v>8983</v>
      </c>
    </row>
    <row r="4393" spans="1:2" x14ac:dyDescent="0.25">
      <c r="A4393" s="1" t="s">
        <v>8984</v>
      </c>
      <c r="B4393" t="s">
        <v>8985</v>
      </c>
    </row>
    <row r="4394" spans="1:2" x14ac:dyDescent="0.25">
      <c r="A4394" s="1" t="s">
        <v>8986</v>
      </c>
      <c r="B4394" t="s">
        <v>8987</v>
      </c>
    </row>
    <row r="4395" spans="1:2" x14ac:dyDescent="0.25">
      <c r="A4395" s="1" t="s">
        <v>8988</v>
      </c>
      <c r="B4395" t="s">
        <v>8989</v>
      </c>
    </row>
    <row r="4396" spans="1:2" x14ac:dyDescent="0.25">
      <c r="A4396" s="1" t="s">
        <v>8990</v>
      </c>
      <c r="B4396" t="s">
        <v>8991</v>
      </c>
    </row>
    <row r="4397" spans="1:2" x14ac:dyDescent="0.25">
      <c r="A4397" s="1" t="s">
        <v>8992</v>
      </c>
      <c r="B4397" t="s">
        <v>197</v>
      </c>
    </row>
    <row r="4398" spans="1:2" x14ac:dyDescent="0.25">
      <c r="A4398" s="1" t="s">
        <v>8993</v>
      </c>
      <c r="B4398" t="s">
        <v>8994</v>
      </c>
    </row>
    <row r="4399" spans="1:2" x14ac:dyDescent="0.25">
      <c r="A4399" s="1" t="s">
        <v>8995</v>
      </c>
      <c r="B4399" t="s">
        <v>8996</v>
      </c>
    </row>
    <row r="4400" spans="1:2" x14ac:dyDescent="0.25">
      <c r="A4400" s="1" t="s">
        <v>8997</v>
      </c>
      <c r="B4400" t="s">
        <v>8998</v>
      </c>
    </row>
    <row r="4401" spans="1:2" x14ac:dyDescent="0.25">
      <c r="A4401" s="1" t="s">
        <v>8999</v>
      </c>
      <c r="B4401" t="s">
        <v>9000</v>
      </c>
    </row>
    <row r="4402" spans="1:2" x14ac:dyDescent="0.25">
      <c r="A4402" s="1" t="s">
        <v>9001</v>
      </c>
      <c r="B4402" t="s">
        <v>9002</v>
      </c>
    </row>
    <row r="4403" spans="1:2" x14ac:dyDescent="0.25">
      <c r="A4403" s="1" t="s">
        <v>9003</v>
      </c>
      <c r="B4403" t="s">
        <v>9004</v>
      </c>
    </row>
    <row r="4404" spans="1:2" x14ac:dyDescent="0.25">
      <c r="A4404" s="1" t="s">
        <v>9005</v>
      </c>
      <c r="B4404" t="s">
        <v>9006</v>
      </c>
    </row>
    <row r="4405" spans="1:2" x14ac:dyDescent="0.25">
      <c r="A4405" s="1" t="s">
        <v>9007</v>
      </c>
      <c r="B4405" t="s">
        <v>6526</v>
      </c>
    </row>
    <row r="4406" spans="1:2" x14ac:dyDescent="0.25">
      <c r="A4406" s="1" t="s">
        <v>9008</v>
      </c>
      <c r="B4406" t="s">
        <v>9009</v>
      </c>
    </row>
    <row r="4407" spans="1:2" x14ac:dyDescent="0.25">
      <c r="A4407" s="1" t="s">
        <v>9010</v>
      </c>
      <c r="B4407" t="s">
        <v>9011</v>
      </c>
    </row>
    <row r="4408" spans="1:2" x14ac:dyDescent="0.25">
      <c r="A4408" s="1" t="s">
        <v>9012</v>
      </c>
      <c r="B4408" t="s">
        <v>1447</v>
      </c>
    </row>
    <row r="4409" spans="1:2" x14ac:dyDescent="0.25">
      <c r="A4409" s="1" t="s">
        <v>9013</v>
      </c>
      <c r="B4409" t="s">
        <v>9014</v>
      </c>
    </row>
    <row r="4410" spans="1:2" x14ac:dyDescent="0.25">
      <c r="A4410" s="1" t="s">
        <v>9016</v>
      </c>
      <c r="B4410" t="s">
        <v>9017</v>
      </c>
    </row>
    <row r="4411" spans="1:2" x14ac:dyDescent="0.25">
      <c r="A4411" s="1" t="s">
        <v>9018</v>
      </c>
      <c r="B4411" t="s">
        <v>9019</v>
      </c>
    </row>
    <row r="4412" spans="1:2" x14ac:dyDescent="0.25">
      <c r="A4412" s="1" t="s">
        <v>9029</v>
      </c>
      <c r="B4412" t="s">
        <v>9028</v>
      </c>
    </row>
    <row r="4413" spans="1:2" x14ac:dyDescent="0.25">
      <c r="A4413" s="1" t="s">
        <v>9031</v>
      </c>
      <c r="B4413" t="s">
        <v>9030</v>
      </c>
    </row>
    <row r="4414" spans="1:2" x14ac:dyDescent="0.25">
      <c r="A4414" s="1" t="s">
        <v>9032</v>
      </c>
      <c r="B4414" t="s">
        <v>9044</v>
      </c>
    </row>
    <row r="4415" spans="1:2" x14ac:dyDescent="0.25">
      <c r="A4415" s="1" t="s">
        <v>9033</v>
      </c>
      <c r="B4415" t="s">
        <v>9045</v>
      </c>
    </row>
    <row r="4416" spans="1:2" x14ac:dyDescent="0.25">
      <c r="A4416" s="1" t="s">
        <v>9034</v>
      </c>
      <c r="B4416" t="s">
        <v>9046</v>
      </c>
    </row>
    <row r="4417" spans="1:2" x14ac:dyDescent="0.25">
      <c r="A4417" s="1" t="s">
        <v>9035</v>
      </c>
      <c r="B4417" t="s">
        <v>9047</v>
      </c>
    </row>
    <row r="4418" spans="1:2" x14ac:dyDescent="0.25">
      <c r="A4418" s="1" t="s">
        <v>9036</v>
      </c>
      <c r="B4418" t="s">
        <v>9048</v>
      </c>
    </row>
    <row r="4419" spans="1:2" x14ac:dyDescent="0.25">
      <c r="A4419" s="1" t="s">
        <v>9037</v>
      </c>
      <c r="B4419" t="s">
        <v>9049</v>
      </c>
    </row>
    <row r="4420" spans="1:2" x14ac:dyDescent="0.25">
      <c r="A4420" s="1" t="s">
        <v>9038</v>
      </c>
      <c r="B4420" t="s">
        <v>9050</v>
      </c>
    </row>
    <row r="4421" spans="1:2" x14ac:dyDescent="0.25">
      <c r="A4421" s="1" t="s">
        <v>9039</v>
      </c>
      <c r="B4421" t="s">
        <v>9051</v>
      </c>
    </row>
    <row r="4422" spans="1:2" x14ac:dyDescent="0.25">
      <c r="A4422" s="1" t="s">
        <v>9040</v>
      </c>
      <c r="B4422" t="s">
        <v>9052</v>
      </c>
    </row>
    <row r="4423" spans="1:2" x14ac:dyDescent="0.25">
      <c r="A4423" s="1" t="s">
        <v>9041</v>
      </c>
      <c r="B4423" t="s">
        <v>9053</v>
      </c>
    </row>
    <row r="4424" spans="1:2" x14ac:dyDescent="0.25">
      <c r="A4424" s="1" t="s">
        <v>9042</v>
      </c>
      <c r="B4424" t="s">
        <v>9054</v>
      </c>
    </row>
    <row r="4425" spans="1:2" x14ac:dyDescent="0.25">
      <c r="A4425" s="1" t="s">
        <v>9043</v>
      </c>
      <c r="B4425" t="s">
        <v>9055</v>
      </c>
    </row>
    <row r="4426" spans="1:2" x14ac:dyDescent="0.25">
      <c r="A4426" s="1" t="s">
        <v>9056</v>
      </c>
      <c r="B4426" t="s">
        <v>9057</v>
      </c>
    </row>
    <row r="4427" spans="1:2" x14ac:dyDescent="0.25">
      <c r="A4427" s="1" t="s">
        <v>9058</v>
      </c>
      <c r="B4427" t="s">
        <v>9059</v>
      </c>
    </row>
    <row r="4428" spans="1:2" x14ac:dyDescent="0.25">
      <c r="A4428" s="1" t="s">
        <v>9060</v>
      </c>
      <c r="B4428" t="s">
        <v>9061</v>
      </c>
    </row>
    <row r="4429" spans="1:2" x14ac:dyDescent="0.25">
      <c r="A4429" s="1" t="s">
        <v>9062</v>
      </c>
      <c r="B4429" t="s">
        <v>9063</v>
      </c>
    </row>
    <row r="4430" spans="1:2" x14ac:dyDescent="0.25">
      <c r="A4430" s="1" t="s">
        <v>9064</v>
      </c>
      <c r="B4430" t="s">
        <v>9065</v>
      </c>
    </row>
    <row r="4431" spans="1:2" x14ac:dyDescent="0.25">
      <c r="A4431" s="1" t="s">
        <v>9066</v>
      </c>
      <c r="B4431" t="s">
        <v>9067</v>
      </c>
    </row>
    <row r="4432" spans="1:2" x14ac:dyDescent="0.25">
      <c r="A4432" s="1" t="s">
        <v>9068</v>
      </c>
      <c r="B4432" t="s">
        <v>9069</v>
      </c>
    </row>
    <row r="4433" spans="1:2" x14ac:dyDescent="0.25">
      <c r="A4433" s="1" t="s">
        <v>9070</v>
      </c>
      <c r="B4433" t="s">
        <v>9071</v>
      </c>
    </row>
    <row r="4434" spans="1:2" x14ac:dyDescent="0.25">
      <c r="A4434" s="1" t="s">
        <v>9072</v>
      </c>
      <c r="B4434" t="s">
        <v>9073</v>
      </c>
    </row>
    <row r="4435" spans="1:2" x14ac:dyDescent="0.25">
      <c r="A4435" s="1" t="s">
        <v>9074</v>
      </c>
      <c r="B4435" t="s">
        <v>9075</v>
      </c>
    </row>
    <row r="4436" spans="1:2" x14ac:dyDescent="0.25">
      <c r="A4436" s="1" t="s">
        <v>9076</v>
      </c>
      <c r="B4436" t="s">
        <v>9077</v>
      </c>
    </row>
    <row r="4437" spans="1:2" x14ac:dyDescent="0.25">
      <c r="A4437" s="1" t="s">
        <v>52</v>
      </c>
      <c r="B4437" t="s">
        <v>9078</v>
      </c>
    </row>
    <row r="4438" spans="1:2" x14ac:dyDescent="0.25">
      <c r="A4438" s="1" t="s">
        <v>9079</v>
      </c>
      <c r="B4438" t="s">
        <v>9080</v>
      </c>
    </row>
    <row r="4439" spans="1:2" x14ac:dyDescent="0.25">
      <c r="A4439" s="1" t="s">
        <v>9081</v>
      </c>
      <c r="B4439" t="s">
        <v>9082</v>
      </c>
    </row>
    <row r="4440" spans="1:2" x14ac:dyDescent="0.25">
      <c r="A4440" s="1" t="s">
        <v>9083</v>
      </c>
      <c r="B4440" t="s">
        <v>9084</v>
      </c>
    </row>
    <row r="4441" spans="1:2" x14ac:dyDescent="0.25">
      <c r="A4441" s="1" t="s">
        <v>9085</v>
      </c>
      <c r="B4441" t="s">
        <v>9086</v>
      </c>
    </row>
    <row r="4442" spans="1:2" x14ac:dyDescent="0.25">
      <c r="A4442" s="1" t="s">
        <v>9087</v>
      </c>
      <c r="B4442" t="s">
        <v>9088</v>
      </c>
    </row>
    <row r="4443" spans="1:2" x14ac:dyDescent="0.25">
      <c r="A4443" s="1" t="s">
        <v>9089</v>
      </c>
      <c r="B4443" t="s">
        <v>9090</v>
      </c>
    </row>
    <row r="4444" spans="1:2" x14ac:dyDescent="0.25">
      <c r="A4444" s="1" t="s">
        <v>49</v>
      </c>
      <c r="B4444" t="s">
        <v>9091</v>
      </c>
    </row>
    <row r="4445" spans="1:2" x14ac:dyDescent="0.25">
      <c r="A4445" s="1" t="s">
        <v>9092</v>
      </c>
      <c r="B4445" t="s">
        <v>9093</v>
      </c>
    </row>
    <row r="4446" spans="1:2" x14ac:dyDescent="0.25">
      <c r="A4446" s="1" t="s">
        <v>9094</v>
      </c>
      <c r="B4446" t="s">
        <v>9095</v>
      </c>
    </row>
    <row r="4447" spans="1:2" x14ac:dyDescent="0.25">
      <c r="A4447" s="1" t="s">
        <v>48</v>
      </c>
      <c r="B4447" t="s">
        <v>9096</v>
      </c>
    </row>
    <row r="4448" spans="1:2" x14ac:dyDescent="0.25">
      <c r="A4448" s="1" t="s">
        <v>9097</v>
      </c>
      <c r="B4448" t="s">
        <v>9098</v>
      </c>
    </row>
    <row r="4449" spans="1:2" x14ac:dyDescent="0.25">
      <c r="A4449" s="1" t="s">
        <v>7810</v>
      </c>
      <c r="B4449" t="s">
        <v>9099</v>
      </c>
    </row>
    <row r="4450" spans="1:2" x14ac:dyDescent="0.25">
      <c r="A4450" s="1" t="s">
        <v>9100</v>
      </c>
      <c r="B4450" t="s">
        <v>9101</v>
      </c>
    </row>
    <row r="4451" spans="1:2" x14ac:dyDescent="0.25">
      <c r="A4451" s="1" t="s">
        <v>1696</v>
      </c>
      <c r="B4451" t="s">
        <v>9102</v>
      </c>
    </row>
    <row r="4452" spans="1:2" x14ac:dyDescent="0.25">
      <c r="A4452" s="1" t="s">
        <v>46</v>
      </c>
      <c r="B4452" t="s">
        <v>9103</v>
      </c>
    </row>
    <row r="4453" spans="1:2" x14ac:dyDescent="0.25">
      <c r="A4453" s="1" t="s">
        <v>9104</v>
      </c>
      <c r="B4453" t="s">
        <v>9105</v>
      </c>
    </row>
    <row r="4454" spans="1:2" x14ac:dyDescent="0.25">
      <c r="A4454" s="1" t="s">
        <v>9106</v>
      </c>
      <c r="B4454" t="s">
        <v>9107</v>
      </c>
    </row>
    <row r="4455" spans="1:2" x14ac:dyDescent="0.25">
      <c r="A4455" s="1" t="s">
        <v>9108</v>
      </c>
      <c r="B4455" t="s">
        <v>9109</v>
      </c>
    </row>
    <row r="4456" spans="1:2" x14ac:dyDescent="0.25">
      <c r="A4456" s="1" t="s">
        <v>9110</v>
      </c>
      <c r="B4456" t="s">
        <v>9111</v>
      </c>
    </row>
    <row r="4457" spans="1:2" x14ac:dyDescent="0.25">
      <c r="A4457" s="1" t="s">
        <v>9112</v>
      </c>
      <c r="B4457" t="s">
        <v>9113</v>
      </c>
    </row>
    <row r="4458" spans="1:2" x14ac:dyDescent="0.25">
      <c r="A4458" s="1" t="s">
        <v>9114</v>
      </c>
      <c r="B4458" t="s">
        <v>9115</v>
      </c>
    </row>
    <row r="4459" spans="1:2" x14ac:dyDescent="0.25">
      <c r="A4459" s="1" t="s">
        <v>9116</v>
      </c>
      <c r="B4459" t="s">
        <v>9117</v>
      </c>
    </row>
    <row r="4460" spans="1:2" x14ac:dyDescent="0.25">
      <c r="A4460" s="1" t="s">
        <v>45</v>
      </c>
      <c r="B4460" t="s">
        <v>9118</v>
      </c>
    </row>
    <row r="4461" spans="1:2" x14ac:dyDescent="0.25">
      <c r="A4461" s="1" t="s">
        <v>9119</v>
      </c>
      <c r="B4461" t="s">
        <v>9120</v>
      </c>
    </row>
    <row r="4462" spans="1:2" x14ac:dyDescent="0.25">
      <c r="A4462" s="1" t="s">
        <v>44</v>
      </c>
      <c r="B4462" t="s">
        <v>9121</v>
      </c>
    </row>
    <row r="4463" spans="1:2" x14ac:dyDescent="0.25">
      <c r="A4463" s="1" t="s">
        <v>9122</v>
      </c>
      <c r="B4463" t="s">
        <v>9123</v>
      </c>
    </row>
    <row r="4464" spans="1:2" x14ac:dyDescent="0.25">
      <c r="A4464" s="1" t="s">
        <v>9124</v>
      </c>
      <c r="B4464" t="s">
        <v>9125</v>
      </c>
    </row>
    <row r="4465" spans="1:5" x14ac:dyDescent="0.25">
      <c r="A4465" s="1" t="s">
        <v>9126</v>
      </c>
      <c r="B4465" t="s">
        <v>9127</v>
      </c>
    </row>
    <row r="4466" spans="1:5" x14ac:dyDescent="0.25">
      <c r="A4466" s="1" t="s">
        <v>43</v>
      </c>
      <c r="B4466" t="s">
        <v>9128</v>
      </c>
    </row>
    <row r="4467" spans="1:5" x14ac:dyDescent="0.25">
      <c r="A4467" s="1" t="s">
        <v>9129</v>
      </c>
      <c r="B4467" t="s">
        <v>9130</v>
      </c>
    </row>
    <row r="4468" spans="1:5" x14ac:dyDescent="0.25">
      <c r="A4468" s="1" t="s">
        <v>9131</v>
      </c>
      <c r="B4468" t="s">
        <v>9132</v>
      </c>
    </row>
    <row r="4469" spans="1:5" x14ac:dyDescent="0.25">
      <c r="A4469" s="1" t="s">
        <v>42</v>
      </c>
      <c r="B4469" t="s">
        <v>9133</v>
      </c>
    </row>
    <row r="4470" spans="1:5" x14ac:dyDescent="0.25">
      <c r="A4470" s="1" t="s">
        <v>9134</v>
      </c>
      <c r="B4470" t="s">
        <v>9135</v>
      </c>
    </row>
    <row r="4471" spans="1:5" x14ac:dyDescent="0.25">
      <c r="A4471" s="1" t="s">
        <v>9136</v>
      </c>
      <c r="B4471" s="1" t="s">
        <v>41</v>
      </c>
    </row>
    <row r="4472" spans="1:5" x14ac:dyDescent="0.25">
      <c r="A4472" s="1" t="s">
        <v>9137</v>
      </c>
      <c r="B4472" t="s">
        <v>9138</v>
      </c>
    </row>
    <row r="4473" spans="1:5" x14ac:dyDescent="0.25">
      <c r="A4473" s="1" t="s">
        <v>40</v>
      </c>
      <c r="B4473" t="s">
        <v>9139</v>
      </c>
    </row>
    <row r="4474" spans="1:5" x14ac:dyDescent="0.25">
      <c r="A4474" s="1" t="s">
        <v>39</v>
      </c>
      <c r="B4474" t="s">
        <v>9140</v>
      </c>
      <c r="E4474">
        <v>288.04000000000002</v>
      </c>
    </row>
    <row r="4475" spans="1:5" x14ac:dyDescent="0.25">
      <c r="A4475" s="1" t="s">
        <v>38</v>
      </c>
      <c r="B4475" t="s">
        <v>9141</v>
      </c>
      <c r="C4475">
        <v>1936.16</v>
      </c>
      <c r="E4475">
        <v>703.16</v>
      </c>
    </row>
    <row r="4476" spans="1:5" x14ac:dyDescent="0.25">
      <c r="A4476" s="1" t="s">
        <v>37</v>
      </c>
      <c r="B4476" t="s">
        <v>9142</v>
      </c>
      <c r="C4476">
        <v>1946.16</v>
      </c>
      <c r="E4476">
        <v>191.61</v>
      </c>
    </row>
    <row r="4477" spans="1:5" x14ac:dyDescent="0.25">
      <c r="A4477" s="1" t="s">
        <v>9143</v>
      </c>
      <c r="B4477" t="s">
        <v>9144</v>
      </c>
      <c r="C4477">
        <f>SUM(C4475:C4476)</f>
        <v>3882.32</v>
      </c>
      <c r="E4477">
        <v>370.13</v>
      </c>
    </row>
    <row r="4478" spans="1:5" x14ac:dyDescent="0.25">
      <c r="A4478" s="1" t="s">
        <v>36</v>
      </c>
      <c r="B4478" t="s">
        <v>9145</v>
      </c>
      <c r="E4478">
        <v>393.22</v>
      </c>
    </row>
    <row r="4479" spans="1:5" x14ac:dyDescent="0.25">
      <c r="A4479" s="1" t="s">
        <v>35</v>
      </c>
      <c r="B4479" t="s">
        <v>9146</v>
      </c>
      <c r="E4479">
        <f>SUM(E4474:E4478)</f>
        <v>1946.16</v>
      </c>
    </row>
    <row r="4480" spans="1:5" x14ac:dyDescent="0.25">
      <c r="A4480" s="1" t="s">
        <v>34</v>
      </c>
      <c r="B4480" t="s">
        <v>9147</v>
      </c>
    </row>
    <row r="4481" spans="1:2" x14ac:dyDescent="0.25">
      <c r="A4481" s="1" t="s">
        <v>9148</v>
      </c>
      <c r="B4481" t="s">
        <v>9149</v>
      </c>
    </row>
    <row r="4482" spans="1:2" x14ac:dyDescent="0.25">
      <c r="A4482" s="1" t="s">
        <v>33</v>
      </c>
      <c r="B4482" t="s">
        <v>9150</v>
      </c>
    </row>
    <row r="4483" spans="1:2" x14ac:dyDescent="0.25">
      <c r="A4483" s="1" t="s">
        <v>32</v>
      </c>
      <c r="B4483" t="s">
        <v>9151</v>
      </c>
    </row>
    <row r="4484" spans="1:2" x14ac:dyDescent="0.25">
      <c r="A4484" s="1" t="s">
        <v>9152</v>
      </c>
      <c r="B4484" t="s">
        <v>9153</v>
      </c>
    </row>
    <row r="4485" spans="1:2" x14ac:dyDescent="0.25">
      <c r="A4485" s="1" t="s">
        <v>9154</v>
      </c>
      <c r="B4485" t="s">
        <v>9155</v>
      </c>
    </row>
    <row r="4486" spans="1:2" x14ac:dyDescent="0.25">
      <c r="A4486" s="1" t="s">
        <v>9156</v>
      </c>
      <c r="B4486" t="s">
        <v>9157</v>
      </c>
    </row>
    <row r="4487" spans="1:2" x14ac:dyDescent="0.25">
      <c r="A4487" s="1" t="s">
        <v>9158</v>
      </c>
      <c r="B4487" t="s">
        <v>9159</v>
      </c>
    </row>
    <row r="4488" spans="1:2" x14ac:dyDescent="0.25">
      <c r="A4488" s="1" t="s">
        <v>6843</v>
      </c>
      <c r="B4488" t="s">
        <v>9160</v>
      </c>
    </row>
    <row r="4489" spans="1:2" x14ac:dyDescent="0.25">
      <c r="A4489" s="1" t="s">
        <v>9161</v>
      </c>
      <c r="B4489" t="s">
        <v>9162</v>
      </c>
    </row>
    <row r="4490" spans="1:2" x14ac:dyDescent="0.25">
      <c r="A4490" s="1" t="s">
        <v>9163</v>
      </c>
      <c r="B4490" t="s">
        <v>9164</v>
      </c>
    </row>
    <row r="4491" spans="1:2" x14ac:dyDescent="0.25">
      <c r="A4491" s="1" t="s">
        <v>5111</v>
      </c>
      <c r="B4491" t="s">
        <v>9165</v>
      </c>
    </row>
    <row r="4492" spans="1:2" x14ac:dyDescent="0.25">
      <c r="A4492" s="1" t="s">
        <v>9166</v>
      </c>
      <c r="B4492" t="s">
        <v>9167</v>
      </c>
    </row>
    <row r="4493" spans="1:2" x14ac:dyDescent="0.25">
      <c r="A4493" s="1" t="s">
        <v>9168</v>
      </c>
      <c r="B4493" t="s">
        <v>9169</v>
      </c>
    </row>
    <row r="4494" spans="1:2" x14ac:dyDescent="0.25">
      <c r="A4494" s="1" t="s">
        <v>9170</v>
      </c>
      <c r="B4494" t="s">
        <v>9171</v>
      </c>
    </row>
    <row r="4495" spans="1:2" x14ac:dyDescent="0.25">
      <c r="A4495" s="1" t="s">
        <v>3874</v>
      </c>
      <c r="B4495" t="s">
        <v>9172</v>
      </c>
    </row>
    <row r="4496" spans="1:2" x14ac:dyDescent="0.25">
      <c r="A4496" s="1" t="s">
        <v>9173</v>
      </c>
      <c r="B4496" t="s">
        <v>9174</v>
      </c>
    </row>
    <row r="4497" spans="1:2" x14ac:dyDescent="0.25">
      <c r="A4497" s="1" t="s">
        <v>9175</v>
      </c>
      <c r="B4497" t="s">
        <v>9176</v>
      </c>
    </row>
    <row r="4498" spans="1:2" x14ac:dyDescent="0.25">
      <c r="A4498" s="1" t="s">
        <v>9177</v>
      </c>
      <c r="B4498" t="s">
        <v>9178</v>
      </c>
    </row>
    <row r="4499" spans="1:2" x14ac:dyDescent="0.25">
      <c r="A4499" s="1" t="s">
        <v>9179</v>
      </c>
      <c r="B4499" t="s">
        <v>9180</v>
      </c>
    </row>
    <row r="4500" spans="1:2" x14ac:dyDescent="0.25">
      <c r="A4500" s="1" t="s">
        <v>9181</v>
      </c>
      <c r="B4500" t="s">
        <v>9182</v>
      </c>
    </row>
    <row r="4501" spans="1:2" x14ac:dyDescent="0.25">
      <c r="A4501" s="1" t="s">
        <v>9183</v>
      </c>
      <c r="B4501" t="s">
        <v>9184</v>
      </c>
    </row>
    <row r="4502" spans="1:2" x14ac:dyDescent="0.25">
      <c r="A4502" s="1" t="s">
        <v>9185</v>
      </c>
      <c r="B4502" s="121" t="s">
        <v>9186</v>
      </c>
    </row>
    <row r="4503" spans="1:2" x14ac:dyDescent="0.25">
      <c r="A4503" s="1" t="s">
        <v>9187</v>
      </c>
      <c r="B4503" t="s">
        <v>9188</v>
      </c>
    </row>
    <row r="4504" spans="1:2" x14ac:dyDescent="0.25">
      <c r="A4504" s="1" t="s">
        <v>9189</v>
      </c>
      <c r="B4504" t="s">
        <v>9190</v>
      </c>
    </row>
    <row r="4505" spans="1:2" x14ac:dyDescent="0.25">
      <c r="A4505" s="1" t="s">
        <v>9191</v>
      </c>
      <c r="B4505" t="s">
        <v>9192</v>
      </c>
    </row>
    <row r="4506" spans="1:2" x14ac:dyDescent="0.25">
      <c r="A4506" s="1" t="s">
        <v>9193</v>
      </c>
      <c r="B4506" t="s">
        <v>9194</v>
      </c>
    </row>
    <row r="4507" spans="1:2" x14ac:dyDescent="0.25">
      <c r="A4507" s="1" t="s">
        <v>9195</v>
      </c>
      <c r="B4507" t="s">
        <v>9196</v>
      </c>
    </row>
    <row r="4508" spans="1:2" x14ac:dyDescent="0.25">
      <c r="A4508" s="1" t="s">
        <v>9197</v>
      </c>
      <c r="B4508" t="s">
        <v>9198</v>
      </c>
    </row>
    <row r="4509" spans="1:2" x14ac:dyDescent="0.25">
      <c r="A4509" s="1" t="s">
        <v>2475</v>
      </c>
      <c r="B4509" t="s">
        <v>9199</v>
      </c>
    </row>
    <row r="4510" spans="1:2" x14ac:dyDescent="0.25">
      <c r="A4510" s="1" t="s">
        <v>1672</v>
      </c>
      <c r="B4510" t="s">
        <v>9200</v>
      </c>
    </row>
    <row r="4511" spans="1:2" x14ac:dyDescent="0.25">
      <c r="A4511" s="1" t="s">
        <v>9201</v>
      </c>
      <c r="B4511" t="s">
        <v>9202</v>
      </c>
    </row>
    <row r="4512" spans="1:2" x14ac:dyDescent="0.25">
      <c r="A4512" s="1" t="s">
        <v>9203</v>
      </c>
      <c r="B4512" t="s">
        <v>9204</v>
      </c>
    </row>
    <row r="4513" spans="1:2" x14ac:dyDescent="0.25">
      <c r="A4513" s="1" t="s">
        <v>5755</v>
      </c>
      <c r="B4513" t="s">
        <v>9205</v>
      </c>
    </row>
    <row r="4514" spans="1:2" x14ac:dyDescent="0.25">
      <c r="A4514" s="1" t="s">
        <v>9206</v>
      </c>
      <c r="B4514" t="s">
        <v>9207</v>
      </c>
    </row>
    <row r="4515" spans="1:2" x14ac:dyDescent="0.25">
      <c r="A4515" s="1" t="s">
        <v>9208</v>
      </c>
      <c r="B4515" s="122" t="s">
        <v>9209</v>
      </c>
    </row>
    <row r="4516" spans="1:2" x14ac:dyDescent="0.25">
      <c r="A4516" s="1" t="s">
        <v>9210</v>
      </c>
      <c r="B4516" s="121" t="s">
        <v>9211</v>
      </c>
    </row>
    <row r="4517" spans="1:2" x14ac:dyDescent="0.25">
      <c r="A4517" s="1" t="s">
        <v>9212</v>
      </c>
      <c r="B4517" t="s">
        <v>9213</v>
      </c>
    </row>
    <row r="4518" spans="1:2" x14ac:dyDescent="0.25">
      <c r="A4518" s="1" t="s">
        <v>9214</v>
      </c>
      <c r="B4518" t="s">
        <v>9215</v>
      </c>
    </row>
    <row r="4519" spans="1:2" x14ac:dyDescent="0.25">
      <c r="A4519" s="1" t="s">
        <v>9216</v>
      </c>
      <c r="B4519" t="s">
        <v>9217</v>
      </c>
    </row>
    <row r="4520" spans="1:2" x14ac:dyDescent="0.25">
      <c r="A4520" s="1" t="s">
        <v>3089</v>
      </c>
      <c r="B4520" t="s">
        <v>9218</v>
      </c>
    </row>
    <row r="4521" spans="1:2" x14ac:dyDescent="0.25">
      <c r="A4521" s="1" t="s">
        <v>9219</v>
      </c>
      <c r="B4521" t="s">
        <v>9220</v>
      </c>
    </row>
    <row r="4522" spans="1:2" x14ac:dyDescent="0.25">
      <c r="A4522" s="1" t="s">
        <v>9221</v>
      </c>
      <c r="B4522" t="s">
        <v>9222</v>
      </c>
    </row>
    <row r="4523" spans="1:2" x14ac:dyDescent="0.25">
      <c r="A4523" s="1" t="s">
        <v>9223</v>
      </c>
      <c r="B4523" t="s">
        <v>9224</v>
      </c>
    </row>
    <row r="4524" spans="1:2" x14ac:dyDescent="0.25">
      <c r="A4524" s="1" t="s">
        <v>9225</v>
      </c>
      <c r="B4524" t="s">
        <v>9226</v>
      </c>
    </row>
    <row r="4525" spans="1:2" x14ac:dyDescent="0.25">
      <c r="A4525" s="1" t="s">
        <v>9227</v>
      </c>
      <c r="B4525" t="s">
        <v>9228</v>
      </c>
    </row>
    <row r="4526" spans="1:2" x14ac:dyDescent="0.25">
      <c r="A4526" s="1" t="s">
        <v>9229</v>
      </c>
      <c r="B4526" t="s">
        <v>9230</v>
      </c>
    </row>
    <row r="4527" spans="1:2" x14ac:dyDescent="0.25">
      <c r="A4527" s="1" t="s">
        <v>9231</v>
      </c>
      <c r="B4527" t="s">
        <v>9232</v>
      </c>
    </row>
    <row r="4528" spans="1:2" x14ac:dyDescent="0.25">
      <c r="A4528" s="1" t="s">
        <v>9233</v>
      </c>
      <c r="B4528" t="s">
        <v>9234</v>
      </c>
    </row>
    <row r="4529" spans="1:2" x14ac:dyDescent="0.25">
      <c r="A4529" s="1" t="s">
        <v>7494</v>
      </c>
      <c r="B4529" t="s">
        <v>9235</v>
      </c>
    </row>
    <row r="4530" spans="1:2" x14ac:dyDescent="0.25">
      <c r="A4530" s="1" t="s">
        <v>9236</v>
      </c>
      <c r="B4530" t="s">
        <v>9237</v>
      </c>
    </row>
    <row r="4531" spans="1:2" x14ac:dyDescent="0.25">
      <c r="A4531" s="1" t="s">
        <v>9238</v>
      </c>
      <c r="B4531" t="s">
        <v>9239</v>
      </c>
    </row>
    <row r="4532" spans="1:2" x14ac:dyDescent="0.25">
      <c r="A4532" s="1" t="s">
        <v>9240</v>
      </c>
      <c r="B4532" t="s">
        <v>9241</v>
      </c>
    </row>
    <row r="4533" spans="1:2" x14ac:dyDescent="0.25">
      <c r="A4533" s="1" t="s">
        <v>9242</v>
      </c>
      <c r="B4533" t="s">
        <v>9243</v>
      </c>
    </row>
    <row r="4534" spans="1:2" x14ac:dyDescent="0.25">
      <c r="A4534" s="1" t="s">
        <v>9244</v>
      </c>
      <c r="B4534" t="s">
        <v>9245</v>
      </c>
    </row>
    <row r="4535" spans="1:2" x14ac:dyDescent="0.25">
      <c r="A4535" s="1" t="s">
        <v>2453</v>
      </c>
      <c r="B4535" t="s">
        <v>9246</v>
      </c>
    </row>
    <row r="4536" spans="1:2" x14ac:dyDescent="0.25">
      <c r="A4536" s="1" t="s">
        <v>9247</v>
      </c>
      <c r="B4536" t="s">
        <v>9248</v>
      </c>
    </row>
    <row r="4537" spans="1:2" x14ac:dyDescent="0.25">
      <c r="A4537" s="1" t="s">
        <v>9249</v>
      </c>
      <c r="B4537" t="s">
        <v>9250</v>
      </c>
    </row>
    <row r="4538" spans="1:2" x14ac:dyDescent="0.25">
      <c r="A4538" s="1" t="s">
        <v>9251</v>
      </c>
      <c r="B4538" t="s">
        <v>9252</v>
      </c>
    </row>
    <row r="4539" spans="1:2" x14ac:dyDescent="0.25">
      <c r="A4539" s="1" t="s">
        <v>3984</v>
      </c>
      <c r="B4539" t="s">
        <v>9253</v>
      </c>
    </row>
    <row r="4540" spans="1:2" x14ac:dyDescent="0.25">
      <c r="A4540" s="1" t="s">
        <v>9254</v>
      </c>
      <c r="B4540" t="s">
        <v>9255</v>
      </c>
    </row>
    <row r="4541" spans="1:2" x14ac:dyDescent="0.25">
      <c r="A4541" s="1" t="s">
        <v>9256</v>
      </c>
      <c r="B4541" t="s">
        <v>9257</v>
      </c>
    </row>
    <row r="4542" spans="1:2" x14ac:dyDescent="0.25">
      <c r="A4542" s="1" t="s">
        <v>3704</v>
      </c>
      <c r="B4542" t="s">
        <v>9258</v>
      </c>
    </row>
    <row r="4543" spans="1:2" x14ac:dyDescent="0.25">
      <c r="A4543" s="1" t="s">
        <v>9259</v>
      </c>
      <c r="B4543" t="s">
        <v>9260</v>
      </c>
    </row>
    <row r="4544" spans="1:2" x14ac:dyDescent="0.25">
      <c r="A4544" s="1" t="s">
        <v>9261</v>
      </c>
      <c r="B4544" t="s">
        <v>9262</v>
      </c>
    </row>
    <row r="4545" spans="1:2" x14ac:dyDescent="0.25">
      <c r="A4545" s="1" t="s">
        <v>9263</v>
      </c>
      <c r="B4545" t="s">
        <v>9264</v>
      </c>
    </row>
    <row r="4546" spans="1:2" x14ac:dyDescent="0.25">
      <c r="A4546" s="1" t="s">
        <v>7369</v>
      </c>
      <c r="B4546" t="s">
        <v>9265</v>
      </c>
    </row>
    <row r="4547" spans="1:2" x14ac:dyDescent="0.25">
      <c r="A4547" s="1" t="s">
        <v>9266</v>
      </c>
      <c r="B4547" t="s">
        <v>9267</v>
      </c>
    </row>
    <row r="4548" spans="1:2" x14ac:dyDescent="0.25">
      <c r="A4548" s="1" t="s">
        <v>9268</v>
      </c>
      <c r="B4548" t="s">
        <v>9269</v>
      </c>
    </row>
    <row r="4549" spans="1:2" x14ac:dyDescent="0.25">
      <c r="A4549" s="1" t="s">
        <v>9270</v>
      </c>
      <c r="B4549" t="s">
        <v>9271</v>
      </c>
    </row>
    <row r="4550" spans="1:2" x14ac:dyDescent="0.25">
      <c r="A4550" s="1" t="s">
        <v>9272</v>
      </c>
      <c r="B4550" t="s">
        <v>9273</v>
      </c>
    </row>
    <row r="4551" spans="1:2" x14ac:dyDescent="0.25">
      <c r="A4551" s="1" t="s">
        <v>2192</v>
      </c>
      <c r="B4551" t="s">
        <v>9274</v>
      </c>
    </row>
    <row r="4552" spans="1:2" x14ac:dyDescent="0.25">
      <c r="A4552" s="1" t="s">
        <v>9275</v>
      </c>
      <c r="B4552" t="s">
        <v>9276</v>
      </c>
    </row>
    <row r="4553" spans="1:2" x14ac:dyDescent="0.25">
      <c r="A4553" s="1" t="s">
        <v>9277</v>
      </c>
      <c r="B4553" t="s">
        <v>9278</v>
      </c>
    </row>
    <row r="4554" spans="1:2" x14ac:dyDescent="0.25">
      <c r="A4554" s="1" t="s">
        <v>9279</v>
      </c>
      <c r="B4554" t="s">
        <v>9280</v>
      </c>
    </row>
    <row r="4555" spans="1:2" x14ac:dyDescent="0.25">
      <c r="A4555" s="1" t="s">
        <v>9281</v>
      </c>
      <c r="B4555" t="s">
        <v>9282</v>
      </c>
    </row>
    <row r="4556" spans="1:2" x14ac:dyDescent="0.25">
      <c r="A4556" s="1" t="s">
        <v>9283</v>
      </c>
      <c r="B4556" t="s">
        <v>9284</v>
      </c>
    </row>
    <row r="4557" spans="1:2" x14ac:dyDescent="0.25">
      <c r="A4557" s="1" t="s">
        <v>9285</v>
      </c>
      <c r="B4557" t="s">
        <v>9286</v>
      </c>
    </row>
    <row r="4558" spans="1:2" x14ac:dyDescent="0.25">
      <c r="A4558" s="1" t="s">
        <v>9287</v>
      </c>
      <c r="B4558" t="s">
        <v>9288</v>
      </c>
    </row>
    <row r="4559" spans="1:2" x14ac:dyDescent="0.25">
      <c r="A4559" s="1" t="s">
        <v>7484</v>
      </c>
      <c r="B4559" t="s">
        <v>9289</v>
      </c>
    </row>
    <row r="4560" spans="1:2" x14ac:dyDescent="0.25">
      <c r="A4560" s="1" t="s">
        <v>9290</v>
      </c>
      <c r="B4560" t="s">
        <v>9291</v>
      </c>
    </row>
    <row r="4561" spans="1:2" x14ac:dyDescent="0.25">
      <c r="A4561" s="1" t="s">
        <v>9292</v>
      </c>
      <c r="B4561" t="s">
        <v>9293</v>
      </c>
    </row>
    <row r="4562" spans="1:2" x14ac:dyDescent="0.25">
      <c r="A4562" s="1" t="s">
        <v>9294</v>
      </c>
      <c r="B4562" t="s">
        <v>9295</v>
      </c>
    </row>
    <row r="4563" spans="1:2" x14ac:dyDescent="0.25">
      <c r="A4563" s="1" t="s">
        <v>9296</v>
      </c>
      <c r="B4563" t="s">
        <v>9297</v>
      </c>
    </row>
    <row r="4564" spans="1:2" x14ac:dyDescent="0.25">
      <c r="A4564" s="1" t="s">
        <v>9298</v>
      </c>
      <c r="B4564" t="s">
        <v>9299</v>
      </c>
    </row>
    <row r="4565" spans="1:2" x14ac:dyDescent="0.25">
      <c r="A4565" s="1" t="s">
        <v>9300</v>
      </c>
      <c r="B4565" t="s">
        <v>9301</v>
      </c>
    </row>
    <row r="4566" spans="1:2" x14ac:dyDescent="0.25">
      <c r="A4566" s="1" t="s">
        <v>9302</v>
      </c>
      <c r="B4566" t="s">
        <v>9303</v>
      </c>
    </row>
    <row r="4567" spans="1:2" x14ac:dyDescent="0.25">
      <c r="A4567" s="1" t="s">
        <v>9304</v>
      </c>
      <c r="B4567" t="s">
        <v>9305</v>
      </c>
    </row>
    <row r="4568" spans="1:2" x14ac:dyDescent="0.25">
      <c r="A4568" s="1" t="s">
        <v>9306</v>
      </c>
      <c r="B4568" t="s">
        <v>9307</v>
      </c>
    </row>
    <row r="4569" spans="1:2" x14ac:dyDescent="0.25">
      <c r="A4569" s="1" t="s">
        <v>9308</v>
      </c>
      <c r="B4569" t="s">
        <v>9309</v>
      </c>
    </row>
    <row r="4570" spans="1:2" x14ac:dyDescent="0.25">
      <c r="A4570" s="1" t="s">
        <v>9310</v>
      </c>
      <c r="B4570" t="s">
        <v>9311</v>
      </c>
    </row>
    <row r="4571" spans="1:2" x14ac:dyDescent="0.25">
      <c r="A4571" s="1" t="s">
        <v>9312</v>
      </c>
      <c r="B4571" t="s">
        <v>9313</v>
      </c>
    </row>
    <row r="4572" spans="1:2" x14ac:dyDescent="0.25">
      <c r="A4572" s="1" t="s">
        <v>9314</v>
      </c>
      <c r="B4572" t="s">
        <v>9315</v>
      </c>
    </row>
    <row r="4573" spans="1:2" x14ac:dyDescent="0.25">
      <c r="A4573" s="1" t="s">
        <v>5037</v>
      </c>
      <c r="B4573" t="s">
        <v>9316</v>
      </c>
    </row>
    <row r="4574" spans="1:2" x14ac:dyDescent="0.25">
      <c r="A4574" s="1" t="s">
        <v>9317</v>
      </c>
      <c r="B4574" t="s">
        <v>9318</v>
      </c>
    </row>
    <row r="4575" spans="1:2" x14ac:dyDescent="0.25">
      <c r="A4575" s="1" t="s">
        <v>9319</v>
      </c>
      <c r="B4575" t="s">
        <v>9320</v>
      </c>
    </row>
    <row r="4576" spans="1:2" x14ac:dyDescent="0.25">
      <c r="A4576" s="1" t="s">
        <v>2758</v>
      </c>
      <c r="B4576" t="s">
        <v>9321</v>
      </c>
    </row>
    <row r="4577" spans="1:2" x14ac:dyDescent="0.25">
      <c r="A4577" s="1" t="s">
        <v>9322</v>
      </c>
      <c r="B4577" t="s">
        <v>9323</v>
      </c>
    </row>
    <row r="4578" spans="1:2" x14ac:dyDescent="0.25">
      <c r="A4578" s="1" t="s">
        <v>9326</v>
      </c>
      <c r="B4578" t="s">
        <v>9328</v>
      </c>
    </row>
    <row r="4579" spans="1:2" x14ac:dyDescent="0.25">
      <c r="A4579" s="22" t="s">
        <v>9329</v>
      </c>
      <c r="B4579" t="s">
        <v>9330</v>
      </c>
    </row>
    <row r="4580" spans="1:2" x14ac:dyDescent="0.25">
      <c r="A4580" s="22" t="s">
        <v>9327</v>
      </c>
      <c r="B4580" t="s">
        <v>9331</v>
      </c>
    </row>
    <row r="4581" spans="1:2" x14ac:dyDescent="0.25">
      <c r="A4581" s="22" t="s">
        <v>9332</v>
      </c>
      <c r="B4581" t="s">
        <v>9333</v>
      </c>
    </row>
    <row r="4582" spans="1:2" x14ac:dyDescent="0.25">
      <c r="A4582" s="22" t="s">
        <v>9334</v>
      </c>
      <c r="B4582" t="s">
        <v>9335</v>
      </c>
    </row>
    <row r="4583" spans="1:2" x14ac:dyDescent="0.25">
      <c r="A4583" s="22" t="s">
        <v>9336</v>
      </c>
      <c r="B4583" t="s">
        <v>9337</v>
      </c>
    </row>
    <row r="4584" spans="1:2" x14ac:dyDescent="0.25">
      <c r="A4584" s="22" t="s">
        <v>9338</v>
      </c>
      <c r="B4584" t="s">
        <v>9339</v>
      </c>
    </row>
    <row r="4585" spans="1:2" x14ac:dyDescent="0.25">
      <c r="A4585" s="22" t="s">
        <v>9340</v>
      </c>
      <c r="B4585" t="s">
        <v>9341</v>
      </c>
    </row>
    <row r="4586" spans="1:2" x14ac:dyDescent="0.25">
      <c r="A4586" s="22" t="s">
        <v>9348</v>
      </c>
      <c r="B4586" t="s">
        <v>9349</v>
      </c>
    </row>
    <row r="4587" spans="1:2" x14ac:dyDescent="0.25">
      <c r="A4587" s="22" t="s">
        <v>9351</v>
      </c>
      <c r="B4587" t="s">
        <v>9352</v>
      </c>
    </row>
    <row r="4588" spans="1:2" x14ac:dyDescent="0.25">
      <c r="A4588" s="22" t="s">
        <v>9354</v>
      </c>
      <c r="B4588" t="s">
        <v>9355</v>
      </c>
    </row>
  </sheetData>
  <conditionalFormatting sqref="A4426:A4577">
    <cfRule type="duplicateValues" dxfId="39" priority="1"/>
  </conditionalFormatting>
  <dataValidations disablePrompts="1" count="2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  <dataValidation allowBlank="1" showInputMessage="1" showErrorMessage="1" errorTitle="Error" error="debe ingresar un nombre que tenga entre 3 y 40 carácteres " promptTitle=" " sqref="B4502" xr:uid="{00000000-0002-0000-1000-000001000000}"/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workbookViewId="0">
      <selection activeCell="A3" sqref="A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8777</v>
      </c>
      <c r="B2" t="s">
        <v>8778</v>
      </c>
      <c r="C2" t="s">
        <v>8779</v>
      </c>
      <c r="D2" t="s">
        <v>8780</v>
      </c>
      <c r="E2" t="s">
        <v>8781</v>
      </c>
      <c r="F2" t="s">
        <v>8782</v>
      </c>
      <c r="G2" s="2" t="s">
        <v>8783</v>
      </c>
      <c r="H2" s="2" t="s">
        <v>8784</v>
      </c>
      <c r="I2" s="2" t="s">
        <v>8785</v>
      </c>
      <c r="J2" s="2" t="s">
        <v>8786</v>
      </c>
      <c r="K2" s="2" t="s">
        <v>8787</v>
      </c>
      <c r="L2" s="2" t="s">
        <v>8788</v>
      </c>
      <c r="M2" s="2" t="s">
        <v>8789</v>
      </c>
      <c r="N2" s="2" t="s">
        <v>8790</v>
      </c>
      <c r="O2" s="2" t="s">
        <v>8791</v>
      </c>
      <c r="P2" s="2" t="s">
        <v>8792</v>
      </c>
      <c r="Q2" s="2" t="s">
        <v>8793</v>
      </c>
      <c r="R2" s="2" t="s">
        <v>8794</v>
      </c>
      <c r="S2" t="s">
        <v>8795</v>
      </c>
    </row>
    <row r="3" spans="1:19" x14ac:dyDescent="0.25">
      <c r="A3" t="s">
        <v>8796</v>
      </c>
      <c r="B3" t="s">
        <v>8797</v>
      </c>
      <c r="C3" t="s">
        <v>8799</v>
      </c>
      <c r="D3" t="s">
        <v>8800</v>
      </c>
      <c r="F3" t="s">
        <v>8801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8798</v>
      </c>
    </row>
    <row r="4" spans="1:19" x14ac:dyDescent="0.25">
      <c r="A4" t="s">
        <v>8796</v>
      </c>
      <c r="B4" t="s">
        <v>8797</v>
      </c>
      <c r="C4" t="s">
        <v>8802</v>
      </c>
      <c r="D4" t="s">
        <v>8803</v>
      </c>
      <c r="F4" t="s">
        <v>8801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8798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6"/>
  <sheetViews>
    <sheetView showGridLines="0" zoomScaleNormal="100" workbookViewId="0">
      <selection activeCell="B1" sqref="B1:C1"/>
    </sheetView>
  </sheetViews>
  <sheetFormatPr baseColWidth="10" defaultRowHeight="15" x14ac:dyDescent="0.25"/>
  <cols>
    <col min="1" max="1" width="2.28515625" style="86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3" customFormat="1" ht="44.25" customHeight="1" x14ac:dyDescent="0.2">
      <c r="A1" s="85"/>
      <c r="B1" s="132"/>
      <c r="C1" s="133"/>
      <c r="D1" s="130" t="s">
        <v>8954</v>
      </c>
      <c r="E1" s="131"/>
      <c r="F1" s="131"/>
      <c r="I1" s="84"/>
    </row>
    <row r="3" spans="1:10 16383:16383" ht="21.75" customHeight="1" x14ac:dyDescent="0.25">
      <c r="D3" s="80" t="s">
        <v>8573</v>
      </c>
      <c r="E3" s="81" t="s">
        <v>7944</v>
      </c>
      <c r="F3" s="82" t="s">
        <v>8775</v>
      </c>
      <c r="G3" s="75"/>
      <c r="H3" s="80" t="s">
        <v>8776</v>
      </c>
      <c r="I3" s="81" t="s">
        <v>8757</v>
      </c>
      <c r="XFC3" t="s">
        <v>7944</v>
      </c>
    </row>
    <row r="4" spans="1:10 16383:16383" ht="18" customHeight="1" x14ac:dyDescent="0.25">
      <c r="D4" s="87" t="s">
        <v>8758</v>
      </c>
      <c r="E4" s="88">
        <f>ROUND(SUMIFS(Tabla3[[#All],[V GRAVADAS]],Tabla3[[#All],[MES]],Tabla7[[#Headers],[ENERO]])/(1.13),2)</f>
        <v>5264.85</v>
      </c>
      <c r="F4" s="89"/>
      <c r="G4" s="106"/>
      <c r="H4" s="87" t="s">
        <v>8759</v>
      </c>
      <c r="I4" s="111">
        <f>ROUND(F7*0.13-F11*0.13-E13-E14,2)</f>
        <v>560.54999999999995</v>
      </c>
      <c r="XFC4" t="s">
        <v>7981</v>
      </c>
    </row>
    <row r="5" spans="1:10 16383:16383" ht="18" customHeight="1" x14ac:dyDescent="0.25">
      <c r="D5" s="87" t="s">
        <v>8760</v>
      </c>
      <c r="E5" s="88">
        <f>ROUND(SUMIFS(Tabla2[[#All],[V. GRAVADA]],Tabla2[[#All],[MES]],Tabla7[[#Headers],[ENERO]],Tabla2[[#All],[TIPO DE DOC]],3),2)</f>
        <v>0</v>
      </c>
      <c r="F5" s="89"/>
      <c r="G5" s="75"/>
      <c r="H5" s="87" t="s">
        <v>8761</v>
      </c>
      <c r="I5" s="97">
        <f>ROUND(F7*0.0175,2)+E15</f>
        <v>92.13</v>
      </c>
      <c r="XFC5" t="s">
        <v>8153</v>
      </c>
    </row>
    <row r="6" spans="1:10 16383:16383" ht="18" customHeight="1" x14ac:dyDescent="0.25">
      <c r="D6" s="87" t="s">
        <v>8762</v>
      </c>
      <c r="E6" s="88">
        <f>ROUND(SUMIFS(Tabla2[[#All],[V. GRAVADA]],Tabla2[[#All],[MES]],Tabla7[[#Headers],[ENERO]],Tabla2[[#All],[TIPO DE DOC]],5),2)</f>
        <v>0</v>
      </c>
      <c r="F6" s="89"/>
      <c r="G6" s="106"/>
      <c r="H6" s="104" t="s">
        <v>8763</v>
      </c>
      <c r="I6" s="98">
        <f>SUM(I4:I5)</f>
        <v>652.67999999999995</v>
      </c>
      <c r="XFC6" t="s">
        <v>8265</v>
      </c>
    </row>
    <row r="7" spans="1:10 16383:16383" ht="18" customHeight="1" x14ac:dyDescent="0.25">
      <c r="D7" s="115" t="s">
        <v>8773</v>
      </c>
      <c r="E7" s="116"/>
      <c r="F7" s="117">
        <f>+E4+E5-E6</f>
        <v>5264.85</v>
      </c>
      <c r="G7" s="75"/>
      <c r="H7" s="95"/>
      <c r="I7" s="123"/>
      <c r="XFC7" t="s">
        <v>8322</v>
      </c>
    </row>
    <row r="8" spans="1:10 16383:16383" ht="18" customHeight="1" x14ac:dyDescent="0.25">
      <c r="D8" s="87" t="s">
        <v>8764</v>
      </c>
      <c r="E8" s="88">
        <f>SUMIFS(Tabla1[[#All],[C. GRAVADA]],Tabla1[[#All],[MES]],Tabla7[[#Headers],[ENERO]],Tabla1[[#All],[TIPO DE DOC]],"03")</f>
        <v>952.92</v>
      </c>
      <c r="F8" s="90"/>
      <c r="G8" s="106"/>
      <c r="H8" s="95"/>
      <c r="I8" s="93"/>
      <c r="J8" s="15"/>
      <c r="XFC8" t="s">
        <v>8323</v>
      </c>
    </row>
    <row r="9" spans="1:10 16383:16383" ht="18" customHeight="1" x14ac:dyDescent="0.25">
      <c r="D9" s="87" t="s">
        <v>8765</v>
      </c>
      <c r="E9" s="88">
        <f>SUMIFS(Tabla1[[#All],[IMPOR BIENES]],Tabla1[[#All],[MES]],Tabla7[[#Headers],[ENERO]],Tabla1[[#All],[TIPO DE DOC]],12)</f>
        <v>0</v>
      </c>
      <c r="F9" s="90"/>
      <c r="G9" s="106"/>
      <c r="H9" s="95"/>
      <c r="I9" s="93"/>
      <c r="J9" s="15"/>
      <c r="XFC9" t="s">
        <v>8324</v>
      </c>
    </row>
    <row r="10" spans="1:10 16383:16383" ht="18" customHeight="1" x14ac:dyDescent="0.25">
      <c r="D10" s="87" t="s">
        <v>8766</v>
      </c>
      <c r="E10" s="88">
        <f>SUMIFS(Tabla1[[#All],[C. GRAVADA]],Tabla1[[#All],[MES]],Tabla7[[#Headers],[ENERO]],Tabla1[[#All],[TIPO DE DOC]],"05")</f>
        <v>0</v>
      </c>
      <c r="F10" s="91"/>
      <c r="H10" s="95"/>
      <c r="I10" s="93"/>
      <c r="XFC10" t="s">
        <v>8325</v>
      </c>
    </row>
    <row r="11" spans="1:10 16383:16383" ht="18" customHeight="1" x14ac:dyDescent="0.25">
      <c r="D11" s="115" t="s">
        <v>8774</v>
      </c>
      <c r="E11" s="116"/>
      <c r="F11" s="117">
        <f>IFERROR(+E8+E9-E10,"")</f>
        <v>952.92</v>
      </c>
      <c r="G11" s="15"/>
      <c r="H11" s="95"/>
      <c r="I11" s="93"/>
      <c r="XFC11" t="s">
        <v>8326</v>
      </c>
    </row>
    <row r="12" spans="1:10 16383:16383" ht="18" customHeight="1" x14ac:dyDescent="0.25">
      <c r="D12" s="87" t="s">
        <v>8767</v>
      </c>
      <c r="E12" s="88">
        <f>SUMIFS(Tabla1[[#All],[C. EXENTAS]],Tabla1[[#All],[MES]],Tabla7[[#Headers],[ENERO]],Tabla1[[#All],[TIPO DE DOC]],"03")</f>
        <v>6.57</v>
      </c>
      <c r="F12" s="92"/>
      <c r="G12" s="15"/>
      <c r="H12" s="95"/>
      <c r="I12" s="93"/>
      <c r="XFC12" t="s">
        <v>8327</v>
      </c>
    </row>
    <row r="13" spans="1:10 16383:16383" ht="18" customHeight="1" x14ac:dyDescent="0.25">
      <c r="D13" s="87" t="s">
        <v>8768</v>
      </c>
      <c r="E13" s="88">
        <f>SUMIFS(Tabla1[[#All],[PERCEPCIONES]],Tabla1[[#All],[MES]],Tabla7[[#Headers],[ENERO]],Tabla1[[#All],[TIPO DE DOC]],"03")</f>
        <v>0</v>
      </c>
      <c r="F13" s="93"/>
      <c r="H13" s="95"/>
      <c r="I13" s="93"/>
      <c r="XFC13" t="s">
        <v>8328</v>
      </c>
    </row>
    <row r="14" spans="1:10 16383:16383" ht="18" customHeight="1" x14ac:dyDescent="0.25">
      <c r="D14" s="87" t="s">
        <v>8769</v>
      </c>
      <c r="E14" s="88">
        <f>SUMIFS(Tabla6[[#Headers],[#Data],[Monto Retención 1%]],Tabla6[[#Headers],[#Data],[Mes]],Tabla7[[#Headers],[ENERO]])</f>
        <v>0</v>
      </c>
      <c r="F14" s="94"/>
      <c r="H14" s="95"/>
      <c r="I14" s="93"/>
      <c r="XFC14" t="s">
        <v>8329</v>
      </c>
    </row>
    <row r="15" spans="1:10 16383:16383" ht="18" customHeight="1" x14ac:dyDescent="0.25">
      <c r="D15" s="95" t="s">
        <v>8770</v>
      </c>
      <c r="E15" s="96">
        <f>+Tabla9[[#Totals],[IMPUESTO RETENIDO ]]</f>
        <v>0</v>
      </c>
      <c r="F15" s="92"/>
      <c r="H15" s="95"/>
      <c r="I15" s="93"/>
    </row>
    <row r="16" spans="1:10 16383:16383" ht="18" customHeight="1" x14ac:dyDescent="0.25">
      <c r="H16" s="95"/>
      <c r="I16" s="93"/>
    </row>
  </sheetData>
  <dataConsolidate/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2024-03-18T17:45:03Z</dcterms:modified>
</cp:coreProperties>
</file>