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Hoja1!$A$1:$G$1</definedName>
    <definedName name="_xlnm._FilterDatabase" localSheetId="6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0" i="10" l="1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B24" i="11"/>
  <c r="G22" i="11"/>
  <c r="U49" i="10" l="1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G21" i="11"/>
  <c r="G20" i="11"/>
  <c r="G19" i="11"/>
  <c r="U29" i="10" l="1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G18" i="11" l="1"/>
  <c r="G17" i="11"/>
  <c r="G16" i="11"/>
  <c r="G15" i="11"/>
  <c r="G14" i="11"/>
  <c r="G13" i="11"/>
  <c r="G12" i="11"/>
  <c r="U8" i="10" l="1"/>
  <c r="U9" i="10"/>
  <c r="U10" i="10"/>
  <c r="U11" i="10"/>
  <c r="U12" i="10"/>
  <c r="U3" i="10"/>
  <c r="U4" i="10"/>
  <c r="U5" i="10"/>
  <c r="U6" i="10"/>
  <c r="U7" i="10"/>
  <c r="D9" i="6" l="1"/>
  <c r="O71" i="10" l="1"/>
  <c r="G2" i="11"/>
  <c r="G3" i="11"/>
  <c r="G4" i="11"/>
  <c r="G5" i="11"/>
  <c r="G6" i="11"/>
  <c r="G7" i="11"/>
  <c r="G8" i="11"/>
  <c r="G9" i="11"/>
  <c r="G10" i="11"/>
  <c r="G11" i="11"/>
  <c r="H3" i="14" l="1"/>
  <c r="G3" i="14"/>
  <c r="G4" i="13"/>
  <c r="G9" i="13" s="1"/>
  <c r="I8" i="13"/>
  <c r="R28" i="12"/>
  <c r="P28" i="12"/>
  <c r="O28" i="12"/>
  <c r="K28" i="12"/>
  <c r="F14" i="13" s="1"/>
  <c r="F15" i="13" s="1"/>
  <c r="F18" i="13" s="1"/>
  <c r="H28" i="12"/>
  <c r="G14" i="13" s="1"/>
  <c r="D19" i="6" l="1"/>
  <c r="D19" i="5"/>
  <c r="R71" i="10" l="1"/>
  <c r="J4" i="13" s="1"/>
  <c r="J9" i="13" s="1"/>
  <c r="U71" i="10" l="1"/>
  <c r="I4" i="13"/>
  <c r="I5" i="13" s="1"/>
  <c r="I9" i="13" s="1"/>
  <c r="V71" i="10"/>
  <c r="U4" i="8"/>
  <c r="R4" i="8"/>
  <c r="Q4" i="8"/>
  <c r="H4" i="13" s="1"/>
  <c r="H9" i="13" s="1"/>
  <c r="W4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<sst xmlns="http://schemas.openxmlformats.org/spreadsheetml/2006/main" count="1267" uniqueCount="490">
  <si>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</si>
  <si>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</si>
  <si>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</si>
  <si>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</si>
  <si>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</si>
  <si>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</si>
  <si>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</si>
  <si>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</si>
  <si>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</si>
  <si>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</si>
  <si>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</si>
  <si>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</si>
  <si>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</si>
  <si>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</si>
  <si>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</si>
  <si>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</si>
  <si>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</si>
  <si>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</si>
  <si>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</si>
  <si>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</si>
  <si>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</si>
  <si>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</si>
  <si>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</si>
  <si>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</si>
  <si>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</si>
  <si>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</si>
  <si>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</si>
  <si>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</si>
  <si>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</si>
  <si>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</si>
  <si>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</si>
  <si>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</si>
  <si>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</si>
  <si>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</si>
  <si>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</si>
  <si>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</si>
  <si>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</si>
  <si>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</si>
  <si>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</si>
  <si>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</si>
  <si>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</si>
  <si>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</si>
  <si>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</si>
  <si>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</si>
  <si>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</si>
  <si>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</si>
  <si>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</si>
  <si>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</si>
  <si>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</si>
  <si>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</si>
  <si>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</si>
  <si>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</si>
  <si>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</si>
  <si>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</si>
  <si>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</si>
  <si>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</si>
  <si>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</si>
  <si>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</si>
  <si>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</si>
  <si>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</si>
  <si>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</si>
  <si>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</si>
  <si>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</si>
  <si>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</si>
  <si>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</si>
  <si>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</si>
  <si>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</si>
  <si>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</si>
  <si>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</si>
  <si>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</si>
  <si>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</si>
  <si>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</si>
  <si>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</si>
  <si>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</si>
  <si>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</si>
  <si>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</si>
  <si>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</si>
  <si>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</si>
  <si>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</si>
  <si>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</si>
  <si>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</si>
  <si>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</si>
  <si>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</si>
  <si>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</si>
  <si>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</si>
  <si>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</si>
  <si>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</si>
  <si>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</si>
  <si>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</si>
  <si>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</si>
  <si>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</si>
  <si>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</si>
  <si>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</si>
  <si>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</si>
  <si>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</si>
  <si>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</si>
  <si>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</si>
  <si>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</si>
  <si>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</si>
  <si>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</si>
  <si>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</si>
  <si>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</si>
  <si>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</si>
  <si>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</si>
  <si>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</si>
  <si>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</si>
  <si>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</si>
  <si>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</si>
  <si>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</si>
  <si>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</si>
  <si>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</si>
  <si>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</si>
  <si>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</si>
  <si>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</si>
  <si>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</si>
  <si>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</si>
  <si>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</si>
  <si>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</si>
  <si>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</si>
  <si>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</si>
  <si>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</si>
  <si>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</si>
  <si>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</si>
  <si>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</si>
  <si>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</si>
  <si>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</si>
  <si>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</si>
  <si>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</si>
  <si>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</si>
  <si>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</si>
  <si>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</si>
  <si>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</si>
  <si>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</si>
  <si>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</si>
  <si>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</si>
  <si>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</si>
  <si>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</si>
  <si>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</si>
  <si>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</si>
  <si>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</si>
  <si>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</si>
  <si>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</si>
  <si>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</si>
  <si>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</si>
  <si>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</si>
  <si>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</si>
  <si>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</si>
  <si>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</si>
  <si>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</si>
  <si>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</si>
  <si>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</si>
  <si>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</si>
  <si>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</si>
  <si>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</si>
  <si>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</si>
  <si>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</si>
  <si>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</si>
  <si>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</si>
  <si>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</si>
  <si>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</si>
  <si>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</si>
  <si>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</si>
  <si>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</si>
  <si>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</si>
  <si>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</si>
  <si>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</si>
  <si>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</si>
  <si>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</si>
  <si>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</si>
  <si>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</si>
  <si>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</si>
  <si>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</si>
  <si>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</si>
  <si>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</si>
  <si>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</si>
  <si>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</si>
  <si>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</si>
  <si>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</si>
  <si>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</si>
  <si>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</si>
  <si>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</si>
  <si>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</si>
  <si>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</si>
  <si>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</si>
  <si>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</si>
  <si>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</si>
  <si>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</si>
  <si>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</si>
  <si>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</si>
  <si>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</si>
  <si>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</si>
  <si>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</si>
  <si>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</si>
  <si>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</si>
  <si>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</si>
  <si>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</si>
  <si>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</si>
  <si>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</si>
  <si>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</si>
  <si>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</si>
  <si>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</si>
  <si>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</si>
  <si>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</si>
  <si>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</si>
  <si>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</si>
  <si>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</si>
  <si>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</si>
  <si>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</si>
  <si>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</si>
  <si>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</si>
  <si>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</si>
  <si>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</si>
  <si>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</si>
  <si>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</si>
  <si>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</si>
  <si>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</si>
  <si>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</si>
  <si>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</si>
  <si>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</si>
  <si>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</si>
  <si>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</si>
  <si>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</si>
  <si>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</si>
  <si>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</si>
  <si>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</si>
  <si>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</si>
  <si>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</si>
  <si>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</si>
  <si>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</si>
  <si>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</si>
  <si>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</si>
  <si>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</si>
  <si>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</si>
  <si>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</si>
  <si>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</si>
  <si>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</si>
  <si>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</si>
  <si>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</si>
  <si>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</si>
  <si>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</si>
  <si>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</si>
  <si>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</si>
  <si>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</si>
  <si>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</si>
  <si>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</si>
  <si>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</si>
  <si>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</si>
  <si>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</si>
  <si>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</si>
  <si>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</si>
  <si>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</si>
  <si>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</si>
  <si>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</si>
  <si>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</si>
  <si>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</si>
  <si>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</si>
  <si>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</si>
  <si>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</si>
  <si>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</si>
  <si>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</si>
  <si>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</si>
  <si>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</si>
  <si>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</si>
  <si>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</si>
  <si>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</si>
  <si>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</si>
  <si>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</si>
  <si>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</si>
  <si>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</si>
  <si>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</si>
  <si>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</si>
  <si>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</si>
  <si>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</si>
  <si>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</si>
  <si>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</si>
  <si>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</si>
  <si>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</si>
  <si>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</si>
  <si>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</si>
  <si>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</si>
  <si>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</si>
  <si>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</si>
  <si>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</si>
  <si>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</si>
  <si>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</si>
  <si>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</si>
  <si>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</si>
  <si>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</si>
  <si>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</si>
  <si>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</si>
  <si>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</si>
  <si>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</si>
  <si>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</si>
  <si>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</si>
  <si>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</si>
  <si>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</si>
  <si>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</si>
  <si>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</si>
  <si>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</si>
  <si>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</si>
  <si>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</si>
  <si>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</si>
  <si>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</si>
  <si>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</si>
  <si>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</si>
  <si>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</si>
  <si>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</si>
  <si>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</si>
  <si>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</si>
  <si>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</si>
  <si>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</si>
  <si>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</si>
  <si>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</si>
  <si>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</si>
  <si>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</si>
  <si>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</si>
  <si>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</si>
  <si>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</si>
  <si>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</si>
  <si>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</si>
  <si>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</si>
  <si>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</si>
  <si>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</si>
  <si>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</si>
  <si>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</si>
  <si>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</si>
  <si>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</si>
  <si>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</si>
  <si>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</si>
  <si>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</si>
  <si>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</si>
  <si>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</si>
  <si>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</si>
  <si>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</si>
  <si>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</si>
  <si>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</si>
  <si>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</si>
  <si>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</si>
  <si>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</si>
  <si>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</si>
  <si>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</si>
  <si>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</si>
  <si>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</si>
  <si>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</si>
  <si>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</si>
  <si>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</si>
  <si>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</si>
  <si>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</si>
  <si>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</si>
  <si>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</si>
  <si>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</si>
  <si>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</si>
  <si>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</si>
  <si>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</si>
  <si>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</si>
  <si>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</si>
  <si>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</si>
  <si>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</si>
  <si>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</si>
  <si>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</si>
  <si>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</si>
  <si>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</si>
  <si>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</si>
  <si>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</si>
  <si>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</si>
  <si>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</si>
  <si>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</si>
  <si>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</si>
  <si>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</si>
  <si>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</si>
  <si>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</si>
  <si>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</si>
  <si>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</si>
  <si>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</si>
  <si>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</si>
  <si>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</si>
  <si>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</si>
  <si>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</si>
  <si>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</si>
  <si>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</si>
  <si>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</si>
  <si>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</si>
  <si>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</si>
  <si>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</si>
  <si>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</si>
  <si>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</si>
  <si>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</si>
  <si>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</si>
  <si>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</si>
  <si>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</si>
  <si>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06140611800022</t>
  </si>
  <si>
    <t>LABORATORIOS SUIZOS S.A DE C.V.</t>
  </si>
  <si>
    <t>06140212161088</t>
  </si>
  <si>
    <t>BEAUTY SUPPLY S.A DE C.V.</t>
  </si>
  <si>
    <t>15041RESIN365342022</t>
  </si>
  <si>
    <t>22SD000F</t>
  </si>
  <si>
    <t>06141709011035</t>
  </si>
  <si>
    <t>IMPORTADORA MANHATTAN S.A DE C.V.</t>
  </si>
  <si>
    <t xml:space="preserve"> </t>
  </si>
  <si>
    <t>20/12/2022</t>
  </si>
  <si>
    <t>2023</t>
  </si>
  <si>
    <t>07/01/2023</t>
  </si>
  <si>
    <t>09/01/2023</t>
  </si>
  <si>
    <t>11/01/2023</t>
  </si>
  <si>
    <t>14/01/2023</t>
  </si>
  <si>
    <t>19/01/2023</t>
  </si>
  <si>
    <t>21/01/2023</t>
  </si>
  <si>
    <t>25/01/2023</t>
  </si>
  <si>
    <t>27/01/2023</t>
  </si>
  <si>
    <t>28/01/2023</t>
  </si>
  <si>
    <t>2022</t>
  </si>
  <si>
    <t>06141606051039</t>
  </si>
  <si>
    <t>31/10/2022</t>
  </si>
  <si>
    <t>COMERCIALIZADORA DE PRODUCTOS DIVERSOS</t>
  </si>
  <si>
    <t>FEBRERO</t>
  </si>
  <si>
    <t>04</t>
  </si>
  <si>
    <t>17</t>
  </si>
  <si>
    <t>18</t>
  </si>
  <si>
    <t>24</t>
  </si>
  <si>
    <t>01/02/2023</t>
  </si>
  <si>
    <t>03/02/2023</t>
  </si>
  <si>
    <t>04/02/2023</t>
  </si>
  <si>
    <t>07/02/2023</t>
  </si>
  <si>
    <t>09/02/2023</t>
  </si>
  <si>
    <t>10/02/2023</t>
  </si>
  <si>
    <t>11/02/2023</t>
  </si>
  <si>
    <t>16/02/2023</t>
  </si>
  <si>
    <t>17/02/2023</t>
  </si>
  <si>
    <t>18/02/2023</t>
  </si>
  <si>
    <t>20/02/2023</t>
  </si>
  <si>
    <t>23/02/2023</t>
  </si>
  <si>
    <t>24/02/2023</t>
  </si>
  <si>
    <t>25/02/2023</t>
  </si>
  <si>
    <t>21</t>
  </si>
  <si>
    <t>MARZO</t>
  </si>
  <si>
    <t>03/03/2023</t>
  </si>
  <si>
    <t>04/03/2023</t>
  </si>
  <si>
    <t>07/03/2023</t>
  </si>
  <si>
    <t>08/03/2023</t>
  </si>
  <si>
    <t>09/03/2023</t>
  </si>
  <si>
    <t>10/03/2023</t>
  </si>
  <si>
    <t>11/03/2023</t>
  </si>
  <si>
    <t>14/03/2023</t>
  </si>
  <si>
    <t>16/03/2023</t>
  </si>
  <si>
    <t>17/03/2023</t>
  </si>
  <si>
    <t>18/03/2023</t>
  </si>
  <si>
    <t>21/03/2023</t>
  </si>
  <si>
    <t>23/03/2023</t>
  </si>
  <si>
    <t>24/03/2023</t>
  </si>
  <si>
    <t>25/03/2023</t>
  </si>
  <si>
    <t>30/03/2023</t>
  </si>
  <si>
    <t>31/03/2023</t>
  </si>
  <si>
    <t>06140108580017</t>
  </si>
  <si>
    <t>FREUND S.A DE C.V.</t>
  </si>
  <si>
    <t>02/03/2023</t>
  </si>
  <si>
    <t>12</t>
  </si>
  <si>
    <t>13</t>
  </si>
  <si>
    <t>15</t>
  </si>
  <si>
    <t>20</t>
  </si>
  <si>
    <t>22</t>
  </si>
  <si>
    <t>26</t>
  </si>
  <si>
    <t>27</t>
  </si>
  <si>
    <t>29</t>
  </si>
  <si>
    <t>ABRIL</t>
  </si>
  <si>
    <t>01/04/2023</t>
  </si>
  <si>
    <t>03/04/2023</t>
  </si>
  <si>
    <t>12/04/2023</t>
  </si>
  <si>
    <t>13/04/2023</t>
  </si>
  <si>
    <t>15/04/2023</t>
  </si>
  <si>
    <t>17/04/2023</t>
  </si>
  <si>
    <t>18/04/2023</t>
  </si>
  <si>
    <t>20/04/2023</t>
  </si>
  <si>
    <t>21/04/2023</t>
  </si>
  <si>
    <t>22/04/2023</t>
  </si>
  <si>
    <t>24/04/2023</t>
  </si>
  <si>
    <t>26/04/2023</t>
  </si>
  <si>
    <t>27/04/2023</t>
  </si>
  <si>
    <t>29/04/2023</t>
  </si>
  <si>
    <t>06140210081052</t>
  </si>
  <si>
    <t>FERRETERIA EPA S.A DE C.V.</t>
  </si>
  <si>
    <t>06141212921011</t>
  </si>
  <si>
    <t>KOSMOQUIMICA S.A DE C.V.</t>
  </si>
  <si>
    <t>06141410901506</t>
  </si>
  <si>
    <t>ARTERIA ESTUDIO</t>
  </si>
  <si>
    <t>1502</t>
  </si>
  <si>
    <t>15/02/2023</t>
  </si>
  <si>
    <t>15/03/2023</t>
  </si>
  <si>
    <t>11/04/2023</t>
  </si>
  <si>
    <t>28/02/2023</t>
  </si>
  <si>
    <t>20/03/2023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</si>
</sst>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0" fillId="0" borderId="0" xfId="1" applyNumberFormat="1" applyFont="1"/>
    <xf numFmtId="49" fontId="0" fillId="0" borderId="0" xfId="1" applyNumberFormat="1" applyFont="1"/>
    <xf numFmtId="44" fontId="16" fillId="0" borderId="0" xfId="1" applyFont="1"/>
    <xf numFmtId="44" fontId="16" fillId="0" borderId="0" xfId="0" applyNumberFormat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28" totalsRowCount="1">
  <autoFilter ref="A3:R27"/>
  <sortState ref="A4:Q806">
    <sortCondition ref="B3:B579"/>
  </sortState>
  <tableColumns count="18">
    <tableColumn id="1" name="MES" totalsRowLabel="Total"/>
    <tableColumn id="2" name="FECHA" dataDxfId="56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9" dataCellStyle="Moneda"/>
    <tableColumn id="9" name="I. EXENTAS" totalsRowDxfId="8" dataCellStyle="Moneda"/>
    <tableColumn id="10" name="IMPOR EX" totalsRowDxfId="7" dataCellStyle="Moneda"/>
    <tableColumn id="11" name="C. GRAVADA" totalsRowFunction="sum" totalsRowDxfId="6" dataCellStyle="Moneda"/>
    <tableColumn id="12" name="INTER GRAVA" totalsRowDxfId="5" dataCellStyle="Moneda"/>
    <tableColumn id="13" name="IMPOR BIENES" totalsRowDxfId="4" dataCellStyle="Moneda"/>
    <tableColumn id="14" name="IMPOR SERV" totalsRowDxfId="3" dataCellStyle="Moneda"/>
    <tableColumn id="15" name="IVA" totalsRowFunction="sum" totalsRowDxfId="2" dataCellStyle="Moneda"/>
    <tableColumn id="16" name="TOTAL C." totalsRowFunction="sum" totalsRowDxfId="1" dataCellStyle="Moneda"/>
    <tableColumn id="18" name="DUI" dataDxfId="55" totalsRowDxfId="0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4" totalsRowCount="1">
  <autoFilter ref="E2:W3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53" dataCellStyle="Moneda"/>
    <tableColumn id="12" name="VENTA NO SUJETA" totalsRowDxfId="52" dataCellStyle="Moneda"/>
    <tableColumn id="13" name="V. GRAVADA" totalsRowFunction="sum" totalsRowDxfId="51" dataCellStyle="Moneda"/>
    <tableColumn id="14" name="D.FISCAL" totalsRowFunction="sum" totalsRowDxfId="50" dataCellStyle="Moneda"/>
    <tableColumn id="15" name="V CTA DE 3" totalsRowDxfId="49" dataCellStyle="Moneda"/>
    <tableColumn id="16" name="D. FISCAL A 3" totalsRowDxfId="48" dataCellStyle="Moneda"/>
    <tableColumn id="17" name="VENTA TOTAL" totalsRowFunction="sum" totalsRowDxfId="47" dataCellStyle="Moneda"/>
    <tableColumn id="19" name="DUI" dataDxfId="46" totalsRowDxfId="45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71" totalsRowCount="1">
  <autoFilter ref="A2:V70">
    <filterColumn colId="0">
      <filters>
        <filter val="ABRIL"/>
      </filters>
    </filterColumn>
  </autoFilter>
  <sortState ref="A3:V565">
    <sortCondition ref="G2:G565"/>
  </sortState>
  <tableColumns count="22">
    <tableColumn id="1" name="MES" totalsRowLabel="Total"/>
    <tableColumn id="2" name="FECHA" dataDxfId="43" totalsRowDxfId="4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 " dataDxfId="41" totalsRowDxfId="40" dataCellStyle="Moneda"/>
    <tableColumn id="13" name="VENTAS NO" dataDxfId="39" totalsRowDxfId="38" dataCellStyle="Moneda"/>
    <tableColumn id="14" name="V NO SUJETAS" dataDxfId="37" totalsRowDxfId="36" dataCellStyle="Moneda"/>
    <tableColumn id="15" name="V GRAVADAS" totalsRowFunction="sum" totalsRowDxfId="35" dataCellStyle="Moneda"/>
    <tableColumn id="16" name="EX IN CA" dataDxfId="34" totalsRowDxfId="33" dataCellStyle="Moneda"/>
    <tableColumn id="17" name="EX OUT CA" dataDxfId="32" totalsRowDxfId="31" dataCellStyle="Moneda"/>
    <tableColumn id="18" name="EX SERVICE" totalsRowFunction="sum" dataDxfId="30" totalsRowDxfId="29" dataCellStyle="Moneda"/>
    <tableColumn id="19" name="V ZONA FRAN" dataDxfId="28" totalsRowDxfId="27" dataCellStyle="Moneda"/>
    <tableColumn id="20" name="V CTA A 3ERO" dataDxfId="26" totalsRowDxfId="25" dataCellStyle="Moneda"/>
    <tableColumn id="21" name="TOTAL VENTA" totalsRowFunction="sum" dataDxfId="24" totalsRowDxfId="2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22">
  <tableColumns count="9">
    <tableColumn id="1" name="MES" totalsRowLabel="Total"/>
    <tableColumn id="2" name="NIT" dataDxfId="21"/>
    <tableColumn id="3" name="FECHA" dataDxfId="20"/>
    <tableColumn id="4" name="TIPO" dataDxfId="19"/>
    <tableColumn id="5" name="SERIE" dataDxfId="18"/>
    <tableColumn id="6" name="DOC" dataDxfId="17"/>
    <tableColumn id="7" name="MONTO" totalsRowFunction="sum" dataDxfId="16" totalsRowDxfId="15"/>
    <tableColumn id="8" name="RETENCION" totalsRowFunction="sum" dataDxfId="14" totalsRowDxfId="13"/>
    <tableColumn id="9" name="ANEXO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463</v>
      </c>
    </row>
    <row r="4" spans="2:10" x14ac:dyDescent="0.25">
      <c r="B4" s="5" t="s">
        <v>2</v>
      </c>
      <c r="D4" s="30" t="str">
        <f>+J4</f>
        <v>15/02/2022</v>
      </c>
      <c r="E4" s="27" t="s">
        <v>484</v>
      </c>
      <c r="F4" s="28" t="str">
        <f>+LEFT(E4,2)</f>
        <v>15</v>
      </c>
      <c r="G4" s="28" t="str">
        <f>+RIGHT(E4,2)</f>
        <v>02</v>
      </c>
      <c r="H4" s="29" t="s">
        <v>410</v>
      </c>
      <c r="I4" s="28" t="s">
        <v>93</v>
      </c>
      <c r="J4" s="28" t="str">
        <f>+F4&amp;I4&amp;G4&amp;I4&amp;H4</f>
        <v>15/02/2022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482</v>
      </c>
    </row>
    <row r="9" spans="2:10" x14ac:dyDescent="0.25">
      <c r="B9" s="5" t="s">
        <v>85</v>
      </c>
      <c r="D9" s="24" t="str">
        <f>IFERROR(VLOOKUP(D8,'[1]BASE DE PROVEEDORES'!$A:$B,2,0),"No Existe")</f>
        <v>ARTERIA ESTUDIO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9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F14" sqref="F14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6"/>
      <c r="B2" s="97"/>
      <c r="C2" s="97"/>
      <c r="D2" s="98"/>
      <c r="E2" s="105"/>
      <c r="F2" s="106"/>
      <c r="G2" s="86" t="s">
        <v>369</v>
      </c>
      <c r="H2" s="86" t="s">
        <v>370</v>
      </c>
      <c r="I2" s="86" t="s">
        <v>371</v>
      </c>
      <c r="J2" s="86" t="s">
        <v>372</v>
      </c>
      <c r="K2" s="86" t="s">
        <v>373</v>
      </c>
      <c r="L2" s="88" t="s">
        <v>374</v>
      </c>
      <c r="M2" s="89"/>
    </row>
    <row r="3" spans="1:13" ht="15.75" thickBot="1" x14ac:dyDescent="0.3">
      <c r="A3" s="99"/>
      <c r="B3" s="100"/>
      <c r="C3" s="100"/>
      <c r="D3" s="101"/>
      <c r="E3" s="51"/>
      <c r="F3" s="51"/>
      <c r="G3" s="87"/>
      <c r="H3" s="87"/>
      <c r="I3" s="87"/>
      <c r="J3" s="87"/>
      <c r="K3" s="87"/>
      <c r="L3" s="90"/>
      <c r="M3" s="91"/>
    </row>
    <row r="4" spans="1:13" x14ac:dyDescent="0.25">
      <c r="A4" s="99"/>
      <c r="B4" s="100"/>
      <c r="C4" s="100"/>
      <c r="D4" s="101"/>
      <c r="E4" s="51"/>
      <c r="F4" s="51"/>
      <c r="G4" s="52">
        <f>+Tabla3[[#Totals],[ ]]</f>
        <v>0</v>
      </c>
      <c r="H4" s="52">
        <f>+Tabla2[[#Totals],[V. GRAVADA]]</f>
        <v>0</v>
      </c>
      <c r="I4" s="52">
        <f>+Tabla3[[#Totals],[V GRAVADAS]]</f>
        <v>2063.5</v>
      </c>
      <c r="J4" s="52">
        <f>+Tabla3[[#Totals],[EX SERVICE]]</f>
        <v>0</v>
      </c>
      <c r="K4" s="53"/>
      <c r="L4" s="54"/>
      <c r="M4" s="55"/>
    </row>
    <row r="5" spans="1:13" x14ac:dyDescent="0.25">
      <c r="A5" s="99"/>
      <c r="B5" s="100"/>
      <c r="C5" s="100"/>
      <c r="D5" s="101"/>
      <c r="E5" s="51"/>
      <c r="F5" s="51"/>
      <c r="G5" s="52"/>
      <c r="H5" s="52"/>
      <c r="I5" s="56">
        <f>+I4/1.13</f>
        <v>1826.1061946902657</v>
      </c>
      <c r="J5" s="52"/>
      <c r="K5" s="53"/>
      <c r="L5" s="54"/>
      <c r="M5" s="55"/>
    </row>
    <row r="6" spans="1:13" x14ac:dyDescent="0.25">
      <c r="A6" s="99"/>
      <c r="B6" s="100"/>
      <c r="C6" s="100"/>
      <c r="D6" s="101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99"/>
      <c r="B7" s="100"/>
      <c r="C7" s="100"/>
      <c r="D7" s="101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99"/>
      <c r="B8" s="100"/>
      <c r="C8" s="100"/>
      <c r="D8" s="101"/>
      <c r="E8" s="51"/>
      <c r="F8" s="51"/>
      <c r="G8" s="52"/>
      <c r="H8" s="52"/>
      <c r="I8" s="56">
        <f>+I7/1.13</f>
        <v>0</v>
      </c>
      <c r="J8" s="52"/>
      <c r="K8" s="53"/>
      <c r="L8" s="57" t="s">
        <v>375</v>
      </c>
      <c r="M8" s="55"/>
    </row>
    <row r="9" spans="1:13" ht="15.75" thickBot="1" x14ac:dyDescent="0.3">
      <c r="A9" s="99"/>
      <c r="B9" s="100"/>
      <c r="C9" s="100"/>
      <c r="D9" s="101"/>
      <c r="E9" s="51"/>
      <c r="F9" s="51"/>
      <c r="G9" s="58">
        <f>SUM(G4:G8)</f>
        <v>0</v>
      </c>
      <c r="H9" s="58">
        <f>+H4+H7</f>
        <v>0</v>
      </c>
      <c r="I9" s="58">
        <f>+I8+I5</f>
        <v>1826.1061946902657</v>
      </c>
      <c r="J9" s="58">
        <f>+J4</f>
        <v>0</v>
      </c>
      <c r="K9" s="58">
        <f>SUM(G9:J9)</f>
        <v>1826.1061946902657</v>
      </c>
      <c r="L9" s="59">
        <f>+K9*0.0175</f>
        <v>31.956858407079654</v>
      </c>
      <c r="M9" s="55"/>
    </row>
    <row r="10" spans="1:13" x14ac:dyDescent="0.25">
      <c r="A10" s="99"/>
      <c r="B10" s="100"/>
      <c r="C10" s="100"/>
      <c r="D10" s="101"/>
      <c r="E10" s="51"/>
      <c r="F10" s="51"/>
      <c r="G10" s="60"/>
      <c r="H10" s="60"/>
      <c r="I10" s="60"/>
      <c r="J10" s="60"/>
      <c r="K10" s="60"/>
      <c r="L10" s="92"/>
      <c r="M10" s="94">
        <f>+L9+L10</f>
        <v>31.956858407079654</v>
      </c>
    </row>
    <row r="11" spans="1:13" ht="15.75" thickBot="1" x14ac:dyDescent="0.3">
      <c r="A11" s="99"/>
      <c r="B11" s="100"/>
      <c r="C11" s="100"/>
      <c r="D11" s="101"/>
      <c r="E11" s="51"/>
      <c r="F11" s="51"/>
      <c r="G11" s="60"/>
      <c r="H11" s="60"/>
      <c r="I11" s="60"/>
      <c r="J11" s="60"/>
      <c r="K11" s="60" t="s">
        <v>376</v>
      </c>
      <c r="L11" s="93"/>
      <c r="M11" s="95"/>
    </row>
    <row r="12" spans="1:13" ht="15.75" thickBot="1" x14ac:dyDescent="0.3">
      <c r="A12" s="99"/>
      <c r="B12" s="100"/>
      <c r="C12" s="100"/>
      <c r="D12" s="101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99"/>
      <c r="B13" s="100"/>
      <c r="C13" s="100"/>
      <c r="D13" s="101"/>
      <c r="E13" s="62"/>
      <c r="F13" s="63" t="s">
        <v>377</v>
      </c>
      <c r="G13" s="58" t="s">
        <v>378</v>
      </c>
      <c r="H13" s="64"/>
      <c r="I13" s="65" t="s">
        <v>379</v>
      </c>
      <c r="J13" s="60"/>
      <c r="K13" s="60">
        <f>+K9+G9</f>
        <v>1826.1061946902657</v>
      </c>
      <c r="L13" s="61"/>
      <c r="M13" s="55"/>
    </row>
    <row r="14" spans="1:13" x14ac:dyDescent="0.25">
      <c r="A14" s="99"/>
      <c r="B14" s="100"/>
      <c r="C14" s="100"/>
      <c r="D14" s="101"/>
      <c r="E14" s="51" t="s">
        <v>380</v>
      </c>
      <c r="F14" s="52">
        <f>+Tabla1[[#Totals],[C. GRAVADA]]</f>
        <v>3603.56</v>
      </c>
      <c r="G14" s="52">
        <f>+Tabla1[[#Totals],[C. EXENTAS]]</f>
        <v>0</v>
      </c>
      <c r="H14" s="53" t="s">
        <v>380</v>
      </c>
      <c r="I14" s="66">
        <f>+H9+I9</f>
        <v>1826.1061946902657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99"/>
      <c r="B15" s="100"/>
      <c r="C15" s="100"/>
      <c r="D15" s="101"/>
      <c r="E15" s="51" t="s">
        <v>381</v>
      </c>
      <c r="F15" s="52">
        <f>+F14*0.13</f>
        <v>468.46280000000002</v>
      </c>
      <c r="G15" s="52"/>
      <c r="H15" s="53" t="s">
        <v>381</v>
      </c>
      <c r="I15" s="66">
        <f>+I14*0.13</f>
        <v>237.39380530973455</v>
      </c>
      <c r="J15" s="60"/>
      <c r="K15" s="60"/>
      <c r="L15" s="61"/>
      <c r="M15" s="55"/>
    </row>
    <row r="16" spans="1:13" ht="15.75" thickBot="1" x14ac:dyDescent="0.3">
      <c r="A16" s="99"/>
      <c r="B16" s="100"/>
      <c r="C16" s="100"/>
      <c r="D16" s="101"/>
      <c r="E16" s="51"/>
      <c r="F16" s="52"/>
      <c r="G16" s="52"/>
      <c r="H16" s="53"/>
      <c r="I16" s="66"/>
      <c r="J16" s="60"/>
      <c r="K16" s="60"/>
      <c r="L16" s="67">
        <f>+L9+L10+J18</f>
        <v>-199.11213628318581</v>
      </c>
      <c r="M16" s="55"/>
    </row>
    <row r="17" spans="1:13" ht="15.75" thickTop="1" x14ac:dyDescent="0.25">
      <c r="A17" s="99"/>
      <c r="B17" s="100"/>
      <c r="C17" s="100"/>
      <c r="D17" s="101"/>
      <c r="E17" s="51"/>
      <c r="F17" s="68"/>
      <c r="G17" s="69" t="s">
        <v>382</v>
      </c>
      <c r="H17" s="53"/>
      <c r="I17" s="70" t="s">
        <v>383</v>
      </c>
      <c r="J17" s="60"/>
      <c r="K17" s="60"/>
      <c r="L17" s="61"/>
      <c r="M17" s="55"/>
    </row>
    <row r="18" spans="1:13" ht="15.75" thickBot="1" x14ac:dyDescent="0.3">
      <c r="A18" s="99"/>
      <c r="B18" s="100"/>
      <c r="C18" s="100"/>
      <c r="D18" s="101"/>
      <c r="E18" s="51"/>
      <c r="F18" s="71">
        <f>+F15+F16</f>
        <v>468.46280000000002</v>
      </c>
      <c r="G18" s="72">
        <f>+L14</f>
        <v>0</v>
      </c>
      <c r="H18" s="73">
        <f>+I15-G19</f>
        <v>-231.06899469026547</v>
      </c>
      <c r="I18" s="74"/>
      <c r="J18" s="75">
        <f>+H18-I18</f>
        <v>-231.06899469026547</v>
      </c>
      <c r="K18" s="60"/>
      <c r="L18" s="61"/>
      <c r="M18" s="55"/>
    </row>
    <row r="19" spans="1:13" ht="15.75" thickBot="1" x14ac:dyDescent="0.3">
      <c r="A19" s="99"/>
      <c r="B19" s="100"/>
      <c r="C19" s="100"/>
      <c r="D19" s="101"/>
      <c r="E19" s="51"/>
      <c r="F19" s="51"/>
      <c r="G19" s="76">
        <f>+F18-G18</f>
        <v>468.46280000000002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2"/>
      <c r="B20" s="103"/>
      <c r="C20" s="103"/>
      <c r="D20" s="104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1" priority="2" operator="containsText" text="DATO">
      <formula>NOT(ISERROR(SEARCH("DATO",L2)))</formula>
    </cfRule>
  </conditionalFormatting>
  <conditionalFormatting sqref="L13:L14">
    <cfRule type="containsText" dxfId="1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28"/>
  <sheetViews>
    <sheetView tabSelected="1" workbookViewId="0">
      <pane ySplit="3" topLeftCell="A4" activePane="bottomLeft" state="frozen"/>
      <selection pane="bottomLeft" activeCell="B4" sqref="B4:R10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368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463</v>
      </c>
      <c r="B4" s="1" t="s">
        <v>485</v>
      </c>
      <c r="C4" t="s">
        <v>1</v>
      </c>
      <c r="D4" t="s">
        <v>0</v>
      </c>
      <c r="E4">
        <v>9</v>
      </c>
      <c r="F4" t="s">
        <v>482</v>
      </c>
      <c r="G4" t="s">
        <v>483</v>
      </c>
      <c r="H4" s="3">
        <v>0</v>
      </c>
      <c r="I4" s="3">
        <v>0</v>
      </c>
      <c r="J4" s="3">
        <v>0</v>
      </c>
      <c r="K4" s="3">
        <v>25.99</v>
      </c>
      <c r="L4" s="3">
        <v>0</v>
      </c>
      <c r="M4" s="3">
        <v>0</v>
      </c>
      <c r="N4" s="3">
        <v>0</v>
      </c>
      <c r="O4" s="3">
        <v>3.3786999999999998</v>
      </c>
      <c r="P4" s="3">
        <v>29.368699999999997</v>
      </c>
      <c r="R4">
        <v>3</v>
      </c>
    </row>
    <row r="5" spans="1:18" x14ac:dyDescent="0.25">
      <c r="A5" t="s">
        <v>463</v>
      </c>
      <c r="B5" s="1" t="s">
        <v>486</v>
      </c>
      <c r="C5" t="s">
        <v>1</v>
      </c>
      <c r="D5" t="s">
        <v>0</v>
      </c>
      <c r="E5">
        <v>30</v>
      </c>
      <c r="F5" t="s">
        <v>482</v>
      </c>
      <c r="G5" t="s">
        <v>483</v>
      </c>
      <c r="H5" s="3">
        <v>0</v>
      </c>
      <c r="I5" s="3">
        <v>0</v>
      </c>
      <c r="J5" s="3">
        <v>0</v>
      </c>
      <c r="K5" s="3">
        <v>25.99</v>
      </c>
      <c r="L5" s="3">
        <v>0</v>
      </c>
      <c r="M5" s="3">
        <v>0</v>
      </c>
      <c r="N5" s="3">
        <v>0</v>
      </c>
      <c r="O5" s="3">
        <v>3.3786999999999998</v>
      </c>
      <c r="P5" s="3">
        <v>29.368699999999997</v>
      </c>
      <c r="R5">
        <v>3</v>
      </c>
    </row>
    <row r="6" spans="1:18" x14ac:dyDescent="0.25">
      <c r="A6" t="s">
        <v>463</v>
      </c>
      <c r="B6" s="1" t="s">
        <v>466</v>
      </c>
      <c r="C6" t="s">
        <v>1</v>
      </c>
      <c r="D6" t="s">
        <v>0</v>
      </c>
      <c r="E6">
        <v>1270</v>
      </c>
      <c r="F6" t="s">
        <v>480</v>
      </c>
      <c r="G6" t="s">
        <v>481</v>
      </c>
      <c r="H6" s="3">
        <v>0</v>
      </c>
      <c r="I6" s="3">
        <v>0</v>
      </c>
      <c r="J6" s="3">
        <v>0</v>
      </c>
      <c r="K6" s="3">
        <v>61.95</v>
      </c>
      <c r="L6" s="3">
        <v>0</v>
      </c>
      <c r="M6" s="3">
        <v>0</v>
      </c>
      <c r="N6" s="3">
        <v>0</v>
      </c>
      <c r="O6" s="3">
        <v>8.0535000000000014</v>
      </c>
      <c r="P6" s="3">
        <v>70.003500000000003</v>
      </c>
      <c r="R6">
        <v>3</v>
      </c>
    </row>
    <row r="7" spans="1:18" x14ac:dyDescent="0.25">
      <c r="A7" t="s">
        <v>463</v>
      </c>
      <c r="B7" s="1" t="s">
        <v>487</v>
      </c>
      <c r="C7" t="s">
        <v>1</v>
      </c>
      <c r="D7" t="s">
        <v>0</v>
      </c>
      <c r="E7">
        <v>115831</v>
      </c>
      <c r="F7" t="s">
        <v>390</v>
      </c>
      <c r="G7" t="s">
        <v>391</v>
      </c>
      <c r="H7" s="3">
        <v>0</v>
      </c>
      <c r="I7" s="3">
        <v>0</v>
      </c>
      <c r="J7" s="3">
        <v>0</v>
      </c>
      <c r="K7" s="3">
        <v>154.29</v>
      </c>
      <c r="L7" s="3">
        <v>0</v>
      </c>
      <c r="M7" s="3">
        <v>0</v>
      </c>
      <c r="N7" s="3">
        <v>0</v>
      </c>
      <c r="O7" s="3">
        <v>20.057700000000001</v>
      </c>
      <c r="P7" s="3">
        <v>174.3477</v>
      </c>
      <c r="R7">
        <v>3</v>
      </c>
    </row>
    <row r="8" spans="1:18" x14ac:dyDescent="0.25">
      <c r="A8" t="s">
        <v>463</v>
      </c>
      <c r="B8" s="1" t="s">
        <v>488</v>
      </c>
      <c r="C8" t="s">
        <v>1</v>
      </c>
      <c r="D8" t="s">
        <v>0</v>
      </c>
      <c r="E8">
        <v>29537</v>
      </c>
      <c r="F8" t="s">
        <v>411</v>
      </c>
      <c r="G8" t="s">
        <v>413</v>
      </c>
      <c r="H8" s="3">
        <v>0</v>
      </c>
      <c r="I8" s="3">
        <v>0</v>
      </c>
      <c r="J8" s="3">
        <v>0</v>
      </c>
      <c r="K8" s="3">
        <v>445.47</v>
      </c>
      <c r="L8" s="3">
        <v>0</v>
      </c>
      <c r="M8" s="3">
        <v>0</v>
      </c>
      <c r="N8" s="3">
        <v>0</v>
      </c>
      <c r="O8" s="3">
        <v>57.911100000000005</v>
      </c>
      <c r="P8" s="3">
        <v>503.38110000000006</v>
      </c>
      <c r="R8">
        <v>3</v>
      </c>
    </row>
    <row r="9" spans="1:18" x14ac:dyDescent="0.25">
      <c r="A9" t="s">
        <v>463</v>
      </c>
      <c r="B9" s="1" t="s">
        <v>471</v>
      </c>
      <c r="C9" t="s">
        <v>1</v>
      </c>
      <c r="D9" t="s">
        <v>0</v>
      </c>
      <c r="E9">
        <v>694</v>
      </c>
      <c r="F9" t="s">
        <v>392</v>
      </c>
      <c r="G9" t="s">
        <v>393</v>
      </c>
      <c r="H9" s="3">
        <v>0</v>
      </c>
      <c r="I9" s="3">
        <v>0</v>
      </c>
      <c r="J9" s="3">
        <v>0</v>
      </c>
      <c r="K9" s="3">
        <v>41.8</v>
      </c>
      <c r="L9" s="3">
        <v>0</v>
      </c>
      <c r="M9" s="3">
        <v>0</v>
      </c>
      <c r="N9" s="3">
        <v>0</v>
      </c>
      <c r="O9" s="3">
        <v>5.4340000000000002</v>
      </c>
      <c r="P9" s="3">
        <v>47.233999999999995</v>
      </c>
      <c r="R9">
        <v>3</v>
      </c>
    </row>
    <row r="10" spans="1:18" x14ac:dyDescent="0.25">
      <c r="A10" t="s">
        <v>463</v>
      </c>
      <c r="B10" s="1" t="s">
        <v>489</v>
      </c>
      <c r="C10" t="s">
        <v>1</v>
      </c>
      <c r="D10" t="s">
        <v>0</v>
      </c>
      <c r="E10">
        <v>4339</v>
      </c>
      <c r="F10" t="s">
        <v>478</v>
      </c>
      <c r="G10" t="s">
        <v>479</v>
      </c>
      <c r="H10" s="3">
        <v>0</v>
      </c>
      <c r="I10" s="3">
        <v>0</v>
      </c>
      <c r="J10" s="3">
        <v>0</v>
      </c>
      <c r="K10" s="3">
        <v>192.92</v>
      </c>
      <c r="L10" s="3">
        <v>0</v>
      </c>
      <c r="M10" s="3">
        <v>0</v>
      </c>
      <c r="N10" s="3">
        <v>0</v>
      </c>
      <c r="O10" s="3">
        <v>25.079599999999999</v>
      </c>
      <c r="P10" s="3">
        <v>217.99959999999999</v>
      </c>
      <c r="R10">
        <v>3</v>
      </c>
    </row>
    <row r="11" spans="1:18" x14ac:dyDescent="0.25">
      <c r="A11" t="s">
        <v>434</v>
      </c>
      <c r="B11" s="1" t="s">
        <v>450</v>
      </c>
      <c r="C11" t="s">
        <v>1</v>
      </c>
      <c r="D11" t="s">
        <v>0</v>
      </c>
      <c r="E11">
        <v>655</v>
      </c>
      <c r="F11" t="s">
        <v>392</v>
      </c>
      <c r="G11" t="s">
        <v>393</v>
      </c>
      <c r="H11" s="3">
        <v>0</v>
      </c>
      <c r="I11" s="3">
        <v>0</v>
      </c>
      <c r="J11" s="3">
        <v>0</v>
      </c>
      <c r="K11" s="3">
        <v>51.76</v>
      </c>
      <c r="L11" s="3">
        <v>0</v>
      </c>
      <c r="M11" s="3">
        <v>0</v>
      </c>
      <c r="N11" s="3">
        <v>0</v>
      </c>
      <c r="O11" s="3">
        <v>6.7287999999999997</v>
      </c>
      <c r="P11" s="3">
        <v>58.488799999999998</v>
      </c>
      <c r="R11">
        <v>3</v>
      </c>
    </row>
    <row r="12" spans="1:18" x14ac:dyDescent="0.25">
      <c r="A12" t="s">
        <v>434</v>
      </c>
      <c r="B12" s="1" t="s">
        <v>454</v>
      </c>
      <c r="C12" t="s">
        <v>1</v>
      </c>
      <c r="D12" t="s">
        <v>0</v>
      </c>
      <c r="E12">
        <v>588</v>
      </c>
      <c r="F12" t="s">
        <v>392</v>
      </c>
      <c r="G12" t="s">
        <v>393</v>
      </c>
      <c r="H12" s="3">
        <v>0</v>
      </c>
      <c r="I12" s="3">
        <v>0</v>
      </c>
      <c r="J12" s="3">
        <v>0</v>
      </c>
      <c r="K12" s="3">
        <v>53.2</v>
      </c>
      <c r="L12" s="3">
        <v>0</v>
      </c>
      <c r="M12" s="3">
        <v>0</v>
      </c>
      <c r="N12" s="3">
        <v>0</v>
      </c>
      <c r="O12" s="3">
        <v>6.9160000000000004</v>
      </c>
      <c r="P12" s="3">
        <v>60.116</v>
      </c>
      <c r="R12">
        <v>3</v>
      </c>
    </row>
    <row r="13" spans="1:18" x14ac:dyDescent="0.25">
      <c r="A13" t="s">
        <v>434</v>
      </c>
      <c r="B13" s="1" t="s">
        <v>440</v>
      </c>
      <c r="C13" t="s">
        <v>1</v>
      </c>
      <c r="D13" t="s">
        <v>0</v>
      </c>
      <c r="E13">
        <v>612</v>
      </c>
      <c r="F13" t="s">
        <v>392</v>
      </c>
      <c r="G13" t="s">
        <v>393</v>
      </c>
      <c r="H13" s="3">
        <v>0</v>
      </c>
      <c r="I13" s="3">
        <v>0</v>
      </c>
      <c r="J13" s="3">
        <v>0</v>
      </c>
      <c r="K13" s="3">
        <v>48.26</v>
      </c>
      <c r="L13" s="3">
        <v>0</v>
      </c>
      <c r="M13" s="3">
        <v>0</v>
      </c>
      <c r="N13" s="3">
        <v>0</v>
      </c>
      <c r="O13" s="3">
        <v>6.2737999999999996</v>
      </c>
      <c r="P13" s="3">
        <v>54.533799999999999</v>
      </c>
      <c r="R13">
        <v>3</v>
      </c>
    </row>
    <row r="14" spans="1:18" x14ac:dyDescent="0.25">
      <c r="A14" t="s">
        <v>434</v>
      </c>
      <c r="B14" s="1" t="s">
        <v>443</v>
      </c>
      <c r="C14" t="s">
        <v>1</v>
      </c>
      <c r="D14" t="s">
        <v>0</v>
      </c>
      <c r="E14">
        <v>626</v>
      </c>
      <c r="F14" t="s">
        <v>392</v>
      </c>
      <c r="G14" t="s">
        <v>393</v>
      </c>
      <c r="H14" s="3">
        <v>0</v>
      </c>
      <c r="I14" s="3">
        <v>0</v>
      </c>
      <c r="J14" s="3">
        <v>0</v>
      </c>
      <c r="K14" s="3">
        <v>7.52</v>
      </c>
      <c r="L14" s="3">
        <v>0</v>
      </c>
      <c r="M14" s="3">
        <v>0</v>
      </c>
      <c r="N14" s="3">
        <v>0</v>
      </c>
      <c r="O14" s="3">
        <v>0.97760000000000002</v>
      </c>
      <c r="P14" s="3">
        <v>8.4976000000000003</v>
      </c>
      <c r="R14">
        <v>3</v>
      </c>
    </row>
    <row r="15" spans="1:18" x14ac:dyDescent="0.25">
      <c r="A15" t="s">
        <v>434</v>
      </c>
      <c r="B15" s="1" t="s">
        <v>443</v>
      </c>
      <c r="C15" t="s">
        <v>1</v>
      </c>
      <c r="D15" t="s">
        <v>0</v>
      </c>
      <c r="E15">
        <v>625</v>
      </c>
      <c r="F15" t="s">
        <v>392</v>
      </c>
      <c r="G15" t="s">
        <v>393</v>
      </c>
      <c r="H15" s="3">
        <v>0</v>
      </c>
      <c r="I15" s="3">
        <v>0</v>
      </c>
      <c r="J15" s="3">
        <v>0</v>
      </c>
      <c r="K15" s="3">
        <v>76.55</v>
      </c>
      <c r="L15" s="3">
        <v>0</v>
      </c>
      <c r="M15" s="3">
        <v>0</v>
      </c>
      <c r="N15" s="3">
        <v>0</v>
      </c>
      <c r="O15" s="3">
        <v>9.9514999999999993</v>
      </c>
      <c r="P15" s="3">
        <v>86.501499999999993</v>
      </c>
      <c r="R15">
        <v>3</v>
      </c>
    </row>
    <row r="16" spans="1:18" x14ac:dyDescent="0.25">
      <c r="A16" t="s">
        <v>434</v>
      </c>
      <c r="B16" s="1" t="s">
        <v>435</v>
      </c>
      <c r="C16" t="s">
        <v>1</v>
      </c>
      <c r="D16" t="s">
        <v>0</v>
      </c>
      <c r="E16">
        <v>223810</v>
      </c>
      <c r="F16" t="s">
        <v>452</v>
      </c>
      <c r="G16" t="s">
        <v>453</v>
      </c>
      <c r="H16" s="3">
        <v>0</v>
      </c>
      <c r="I16" s="3">
        <v>0</v>
      </c>
      <c r="J16" s="3">
        <v>0</v>
      </c>
      <c r="K16" s="3">
        <v>18.14</v>
      </c>
      <c r="L16" s="3">
        <v>0</v>
      </c>
      <c r="M16" s="3">
        <v>0</v>
      </c>
      <c r="N16" s="3">
        <v>0</v>
      </c>
      <c r="O16" s="3">
        <v>2.3582000000000001</v>
      </c>
      <c r="P16" s="3">
        <v>20.498200000000001</v>
      </c>
      <c r="R16">
        <v>3</v>
      </c>
    </row>
    <row r="17" spans="1:18" x14ac:dyDescent="0.25">
      <c r="A17" t="s">
        <v>434</v>
      </c>
      <c r="B17" s="1" t="s">
        <v>437</v>
      </c>
      <c r="C17" t="s">
        <v>1</v>
      </c>
      <c r="D17" t="s">
        <v>0</v>
      </c>
      <c r="E17">
        <v>108293</v>
      </c>
      <c r="F17" t="s">
        <v>390</v>
      </c>
      <c r="G17" t="s">
        <v>391</v>
      </c>
      <c r="H17" s="3">
        <v>0</v>
      </c>
      <c r="I17" s="3">
        <v>0</v>
      </c>
      <c r="J17" s="3">
        <v>0</v>
      </c>
      <c r="K17" s="3">
        <v>88.5</v>
      </c>
      <c r="L17" s="3">
        <v>0</v>
      </c>
      <c r="M17" s="3">
        <v>0</v>
      </c>
      <c r="N17" s="3">
        <v>0</v>
      </c>
      <c r="O17" s="3">
        <v>11.505000000000001</v>
      </c>
      <c r="P17" s="3">
        <v>100.005</v>
      </c>
      <c r="R17">
        <v>3</v>
      </c>
    </row>
    <row r="18" spans="1:18" x14ac:dyDescent="0.25">
      <c r="A18" t="s">
        <v>434</v>
      </c>
      <c r="B18" s="1" t="s">
        <v>439</v>
      </c>
      <c r="C18" t="s">
        <v>1</v>
      </c>
      <c r="D18" t="s">
        <v>0</v>
      </c>
      <c r="E18">
        <v>108799</v>
      </c>
      <c r="F18" t="s">
        <v>390</v>
      </c>
      <c r="G18" t="s">
        <v>391</v>
      </c>
      <c r="H18" s="3">
        <v>0</v>
      </c>
      <c r="I18" s="3">
        <v>0</v>
      </c>
      <c r="J18" s="3">
        <v>0</v>
      </c>
      <c r="K18" s="3">
        <v>202.17</v>
      </c>
      <c r="L18" s="3">
        <v>0</v>
      </c>
      <c r="M18" s="3">
        <v>0</v>
      </c>
      <c r="N18" s="3">
        <v>0</v>
      </c>
      <c r="O18" s="3">
        <v>26.2821</v>
      </c>
      <c r="P18" s="3">
        <v>228.45209999999997</v>
      </c>
      <c r="R18">
        <v>3</v>
      </c>
    </row>
    <row r="19" spans="1:18" x14ac:dyDescent="0.25">
      <c r="A19" t="s">
        <v>434</v>
      </c>
      <c r="B19" s="1" t="s">
        <v>439</v>
      </c>
      <c r="C19" t="s">
        <v>1</v>
      </c>
      <c r="D19" t="s">
        <v>0</v>
      </c>
      <c r="E19">
        <v>108807</v>
      </c>
      <c r="F19" t="s">
        <v>390</v>
      </c>
      <c r="G19" t="s">
        <v>391</v>
      </c>
      <c r="H19" s="3">
        <v>0</v>
      </c>
      <c r="I19" s="3">
        <v>0</v>
      </c>
      <c r="J19" s="3">
        <v>0</v>
      </c>
      <c r="K19" s="3">
        <v>209.04</v>
      </c>
      <c r="L19" s="3">
        <v>0</v>
      </c>
      <c r="M19" s="3">
        <v>0</v>
      </c>
      <c r="N19" s="3">
        <v>0</v>
      </c>
      <c r="O19" s="3">
        <v>27.1752</v>
      </c>
      <c r="P19" s="3">
        <v>236.21519999999998</v>
      </c>
      <c r="R19">
        <v>3</v>
      </c>
    </row>
    <row r="20" spans="1:18" x14ac:dyDescent="0.25">
      <c r="A20" t="s">
        <v>414</v>
      </c>
      <c r="B20" s="1" t="s">
        <v>431</v>
      </c>
      <c r="C20" t="s">
        <v>1</v>
      </c>
      <c r="D20" t="s">
        <v>0</v>
      </c>
      <c r="E20">
        <v>579</v>
      </c>
      <c r="F20" t="s">
        <v>392</v>
      </c>
      <c r="G20" t="s">
        <v>393</v>
      </c>
      <c r="H20" s="3">
        <v>0</v>
      </c>
      <c r="I20" s="3">
        <v>0</v>
      </c>
      <c r="J20" s="3">
        <v>0</v>
      </c>
      <c r="K20" s="3">
        <v>33.9</v>
      </c>
      <c r="L20" s="3">
        <v>0</v>
      </c>
      <c r="M20" s="3">
        <v>0</v>
      </c>
      <c r="N20" s="3">
        <v>0</v>
      </c>
      <c r="O20" s="3">
        <v>4.407</v>
      </c>
      <c r="P20" s="3">
        <v>38.307000000000002</v>
      </c>
      <c r="R20">
        <v>3</v>
      </c>
    </row>
    <row r="21" spans="1:18" x14ac:dyDescent="0.25">
      <c r="A21" t="s">
        <v>414</v>
      </c>
      <c r="B21" s="1" t="s">
        <v>420</v>
      </c>
      <c r="C21" t="s">
        <v>1</v>
      </c>
      <c r="D21" t="s">
        <v>0</v>
      </c>
      <c r="E21">
        <v>537</v>
      </c>
      <c r="F21" t="s">
        <v>392</v>
      </c>
      <c r="G21" t="s">
        <v>393</v>
      </c>
      <c r="H21" s="3">
        <v>0</v>
      </c>
      <c r="I21" s="3">
        <v>0</v>
      </c>
      <c r="J21" s="3">
        <v>0</v>
      </c>
      <c r="K21" s="3">
        <v>38.270000000000003</v>
      </c>
      <c r="L21" s="3">
        <v>0</v>
      </c>
      <c r="M21" s="3">
        <v>0</v>
      </c>
      <c r="N21" s="3">
        <v>0</v>
      </c>
      <c r="O21" s="3">
        <v>4.9751000000000003</v>
      </c>
      <c r="P21" s="3">
        <v>43.245100000000001</v>
      </c>
      <c r="R21">
        <v>3</v>
      </c>
    </row>
    <row r="22" spans="1:18" x14ac:dyDescent="0.25">
      <c r="A22" t="s">
        <v>96</v>
      </c>
      <c r="B22" s="1" t="s">
        <v>412</v>
      </c>
      <c r="C22" t="s">
        <v>1</v>
      </c>
      <c r="D22" t="s">
        <v>0</v>
      </c>
      <c r="E22">
        <v>19216</v>
      </c>
      <c r="F22" t="s">
        <v>411</v>
      </c>
      <c r="G22" t="s">
        <v>413</v>
      </c>
      <c r="H22" s="3">
        <v>0</v>
      </c>
      <c r="I22" s="3">
        <v>0</v>
      </c>
      <c r="J22" s="3">
        <v>0</v>
      </c>
      <c r="K22" s="3">
        <v>1573.82</v>
      </c>
      <c r="L22" s="3">
        <v>0</v>
      </c>
      <c r="M22" s="3">
        <v>0</v>
      </c>
      <c r="N22" s="3">
        <v>0</v>
      </c>
      <c r="O22" s="3">
        <v>204.5966</v>
      </c>
      <c r="P22" s="3">
        <v>1778.4166</v>
      </c>
      <c r="R22">
        <v>3</v>
      </c>
    </row>
    <row r="23" spans="1:18" x14ac:dyDescent="0.25">
      <c r="A23" t="s">
        <v>96</v>
      </c>
      <c r="B23" s="1" t="s">
        <v>403</v>
      </c>
      <c r="C23" t="s">
        <v>1</v>
      </c>
      <c r="D23" t="s">
        <v>0</v>
      </c>
      <c r="E23">
        <v>96664</v>
      </c>
      <c r="F23" t="s">
        <v>390</v>
      </c>
      <c r="G23" t="s">
        <v>391</v>
      </c>
      <c r="H23" s="3">
        <v>0</v>
      </c>
      <c r="I23" s="3">
        <v>0</v>
      </c>
      <c r="J23" s="3">
        <v>0</v>
      </c>
      <c r="K23" s="3">
        <v>42</v>
      </c>
      <c r="L23" s="3">
        <v>0</v>
      </c>
      <c r="M23" s="3">
        <v>0</v>
      </c>
      <c r="N23" s="3">
        <v>0</v>
      </c>
      <c r="O23" s="3">
        <v>5.46</v>
      </c>
      <c r="P23" s="3">
        <v>47.46</v>
      </c>
      <c r="R23">
        <v>3</v>
      </c>
    </row>
    <row r="24" spans="1:18" x14ac:dyDescent="0.25">
      <c r="A24" t="s">
        <v>96</v>
      </c>
      <c r="B24" s="1" t="s">
        <v>401</v>
      </c>
      <c r="C24" t="s">
        <v>1</v>
      </c>
      <c r="D24" t="s">
        <v>0</v>
      </c>
      <c r="E24">
        <v>495</v>
      </c>
      <c r="F24" t="s">
        <v>392</v>
      </c>
      <c r="G24" t="s">
        <v>393</v>
      </c>
      <c r="H24" s="3">
        <v>0</v>
      </c>
      <c r="I24" s="3">
        <v>0</v>
      </c>
      <c r="J24" s="3">
        <v>0</v>
      </c>
      <c r="K24" s="3">
        <v>27.86</v>
      </c>
      <c r="L24" s="3">
        <v>0</v>
      </c>
      <c r="M24" s="3">
        <v>0</v>
      </c>
      <c r="N24" s="3">
        <v>0</v>
      </c>
      <c r="O24" s="3">
        <v>3.6217999999999999</v>
      </c>
      <c r="P24" s="3">
        <v>31.4818</v>
      </c>
      <c r="R24">
        <v>3</v>
      </c>
    </row>
    <row r="25" spans="1:18" x14ac:dyDescent="0.25">
      <c r="A25" t="s">
        <v>96</v>
      </c>
      <c r="B25" s="1" t="s">
        <v>408</v>
      </c>
      <c r="C25" t="s">
        <v>1</v>
      </c>
      <c r="D25" t="s">
        <v>0</v>
      </c>
      <c r="E25">
        <v>528</v>
      </c>
      <c r="F25" t="s">
        <v>392</v>
      </c>
      <c r="G25" t="s">
        <v>393</v>
      </c>
      <c r="H25" s="3">
        <v>0</v>
      </c>
      <c r="I25" s="3">
        <v>0</v>
      </c>
      <c r="J25" s="3">
        <v>0</v>
      </c>
      <c r="K25" s="3">
        <v>44.93</v>
      </c>
      <c r="L25" s="3">
        <v>0</v>
      </c>
      <c r="M25" s="3">
        <v>0</v>
      </c>
      <c r="N25" s="3">
        <v>0</v>
      </c>
      <c r="O25" s="3">
        <v>5.8409000000000004</v>
      </c>
      <c r="P25" s="3">
        <v>50.770899999999997</v>
      </c>
      <c r="R25">
        <v>3</v>
      </c>
    </row>
    <row r="26" spans="1:18" x14ac:dyDescent="0.25">
      <c r="A26" t="s">
        <v>96</v>
      </c>
      <c r="B26" s="1" t="s">
        <v>401</v>
      </c>
      <c r="C26" t="s">
        <v>1</v>
      </c>
      <c r="D26" t="s">
        <v>0</v>
      </c>
      <c r="E26">
        <v>12532</v>
      </c>
      <c r="F26" t="s">
        <v>396</v>
      </c>
      <c r="G26" t="s">
        <v>397</v>
      </c>
      <c r="H26" s="3">
        <v>0</v>
      </c>
      <c r="I26" s="3">
        <v>0</v>
      </c>
      <c r="J26" s="3">
        <v>0</v>
      </c>
      <c r="K26" s="3">
        <v>17.7</v>
      </c>
      <c r="L26" s="3">
        <v>0</v>
      </c>
      <c r="M26" s="3">
        <v>0</v>
      </c>
      <c r="N26" s="3">
        <v>0</v>
      </c>
      <c r="O26" s="3">
        <v>2.3010000000000002</v>
      </c>
      <c r="P26" s="3">
        <v>20.000999999999998</v>
      </c>
      <c r="R26">
        <v>3</v>
      </c>
    </row>
    <row r="27" spans="1:18" x14ac:dyDescent="0.25">
      <c r="A27" t="s">
        <v>96</v>
      </c>
      <c r="B27" s="1" t="s">
        <v>399</v>
      </c>
      <c r="C27" t="s">
        <v>1</v>
      </c>
      <c r="D27" t="s">
        <v>0</v>
      </c>
      <c r="E27">
        <v>92484</v>
      </c>
      <c r="F27" t="s">
        <v>390</v>
      </c>
      <c r="G27" t="s">
        <v>391</v>
      </c>
      <c r="H27" s="3">
        <v>0</v>
      </c>
      <c r="I27" s="3">
        <v>0</v>
      </c>
      <c r="J27" s="3">
        <v>0</v>
      </c>
      <c r="K27" s="3">
        <v>121.53</v>
      </c>
      <c r="L27" s="3">
        <v>0</v>
      </c>
      <c r="M27" s="3">
        <v>0</v>
      </c>
      <c r="N27" s="3">
        <v>0</v>
      </c>
      <c r="O27" s="3">
        <v>15.798900000000001</v>
      </c>
      <c r="P27" s="3">
        <v>137.3289</v>
      </c>
      <c r="R27">
        <v>3</v>
      </c>
    </row>
    <row r="28" spans="1:18" x14ac:dyDescent="0.25">
      <c r="A28" t="s">
        <v>94</v>
      </c>
      <c r="H28" s="84">
        <f>SUBTOTAL(109,Tabla1[C. EXENTAS])</f>
        <v>0</v>
      </c>
      <c r="I28" s="84"/>
      <c r="J28" s="84"/>
      <c r="K28" s="84">
        <f>SUBTOTAL(109,Tabla1[C. GRAVADA])</f>
        <v>3603.56</v>
      </c>
      <c r="L28" s="84"/>
      <c r="M28" s="84"/>
      <c r="N28" s="84"/>
      <c r="O28" s="84">
        <f>SUBTOTAL(109,Tabla1[IVA])</f>
        <v>468.46279999999996</v>
      </c>
      <c r="P28" s="84">
        <f>SUBTOTAL(109,Tabla1[TOTAL C.])</f>
        <v>4072.0228000000002</v>
      </c>
      <c r="Q28" s="85"/>
      <c r="R28">
        <f>SUBTOTAL(109,Tabla1[ANEXO 3])</f>
        <v>72</v>
      </c>
    </row>
  </sheetData>
  <dataConsolidate/>
  <conditionalFormatting sqref="E29:E1048576 E1:E27">
    <cfRule type="duplicateValues" dxfId="58" priority="3"/>
    <cfRule type="duplicateValues" dxfId="57" priority="4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1" sqref="D1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6" t="s">
        <v>98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99</v>
      </c>
    </row>
    <row r="7" spans="2:4" x14ac:dyDescent="0.25">
      <c r="B7" s="35" t="s">
        <v>27</v>
      </c>
      <c r="C7" s="36"/>
      <c r="D7" s="39" t="s">
        <v>100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/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5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4"/>
  <sheetViews>
    <sheetView showGridLines="0" topLeftCell="E1" workbookViewId="0">
      <selection activeCell="E1" sqref="E1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4" spans="5:23" x14ac:dyDescent="0.25">
      <c r="E4" t="s">
        <v>94</v>
      </c>
      <c r="O4" s="2"/>
      <c r="P4" s="2"/>
      <c r="Q4" s="31">
        <f>SUBTOTAL(109,Tabla2[V. GRAVADA])</f>
        <v>0</v>
      </c>
      <c r="R4" s="31">
        <f>SUBTOTAL(109,Tabla2[D.FISCAL])</f>
        <v>0</v>
      </c>
      <c r="S4" s="2"/>
      <c r="T4" s="2"/>
      <c r="U4" s="31">
        <f>SUBTOTAL(109,Tabla2[VENTA TOTAL])</f>
        <v>0</v>
      </c>
      <c r="V4" s="2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101</v>
      </c>
      <c r="B21" t="s">
        <v>102</v>
      </c>
      <c r="C21" s="1" t="s">
        <v>97</v>
      </c>
    </row>
    <row r="22" spans="1:3" x14ac:dyDescent="0.25">
      <c r="A22" s="1" t="s">
        <v>103</v>
      </c>
      <c r="B22" t="s">
        <v>104</v>
      </c>
      <c r="C22" s="1" t="s">
        <v>97</v>
      </c>
    </row>
    <row r="23" spans="1:3" x14ac:dyDescent="0.25">
      <c r="A23" s="1" t="s">
        <v>105</v>
      </c>
      <c r="B23" t="s">
        <v>106</v>
      </c>
      <c r="C23" s="1" t="s">
        <v>97</v>
      </c>
    </row>
    <row r="24" spans="1:3" x14ac:dyDescent="0.25">
      <c r="A24" s="1" t="s">
        <v>107</v>
      </c>
      <c r="B24" t="s">
        <v>108</v>
      </c>
      <c r="C24" s="1" t="s">
        <v>97</v>
      </c>
    </row>
    <row r="25" spans="1:3" x14ac:dyDescent="0.25">
      <c r="A25" s="1" t="s">
        <v>109</v>
      </c>
      <c r="B25" t="s">
        <v>110</v>
      </c>
      <c r="C25" s="1" t="s">
        <v>97</v>
      </c>
    </row>
    <row r="26" spans="1:3" x14ac:dyDescent="0.25">
      <c r="A26" s="1" t="s">
        <v>111</v>
      </c>
      <c r="B26" t="s">
        <v>112</v>
      </c>
      <c r="C26" s="1" t="s">
        <v>97</v>
      </c>
    </row>
    <row r="27" spans="1:3" x14ac:dyDescent="0.25">
      <c r="A27" s="1" t="s">
        <v>113</v>
      </c>
      <c r="B27" t="s">
        <v>114</v>
      </c>
      <c r="C27" s="1" t="s">
        <v>97</v>
      </c>
    </row>
    <row r="28" spans="1:3" x14ac:dyDescent="0.25">
      <c r="A28" s="1" t="s">
        <v>115</v>
      </c>
      <c r="B28" t="s">
        <v>116</v>
      </c>
      <c r="C28" s="1" t="s">
        <v>97</v>
      </c>
    </row>
    <row r="29" spans="1:3" x14ac:dyDescent="0.25">
      <c r="A29" s="1" t="s">
        <v>117</v>
      </c>
      <c r="B29" t="s">
        <v>118</v>
      </c>
      <c r="C29" s="1" t="s">
        <v>97</v>
      </c>
    </row>
    <row r="30" spans="1:3" x14ac:dyDescent="0.25">
      <c r="A30" s="1" t="s">
        <v>119</v>
      </c>
      <c r="B30" t="s">
        <v>120</v>
      </c>
      <c r="C30" s="1" t="s">
        <v>97</v>
      </c>
    </row>
    <row r="31" spans="1:3" x14ac:dyDescent="0.25">
      <c r="A31" s="1" t="s">
        <v>121</v>
      </c>
      <c r="B31" t="s">
        <v>122</v>
      </c>
      <c r="C31" s="1" t="s">
        <v>97</v>
      </c>
    </row>
    <row r="32" spans="1:3" x14ac:dyDescent="0.25">
      <c r="A32" s="1" t="s">
        <v>123</v>
      </c>
      <c r="B32" t="s">
        <v>124</v>
      </c>
      <c r="C32" s="1" t="s">
        <v>97</v>
      </c>
    </row>
    <row r="33" spans="1:3" x14ac:dyDescent="0.25">
      <c r="A33" s="1" t="s">
        <v>125</v>
      </c>
      <c r="B33" t="s">
        <v>126</v>
      </c>
      <c r="C33" s="1" t="s">
        <v>97</v>
      </c>
    </row>
    <row r="34" spans="1:3" x14ac:dyDescent="0.25">
      <c r="A34" s="1" t="s">
        <v>127</v>
      </c>
      <c r="B34" t="s">
        <v>128</v>
      </c>
      <c r="C34" s="1" t="s">
        <v>97</v>
      </c>
    </row>
    <row r="35" spans="1:3" x14ac:dyDescent="0.25">
      <c r="A35" s="1" t="s">
        <v>129</v>
      </c>
      <c r="B35" t="s">
        <v>130</v>
      </c>
      <c r="C35" s="1" t="s">
        <v>97</v>
      </c>
    </row>
    <row r="36" spans="1:3" x14ac:dyDescent="0.25">
      <c r="A36" s="1" t="s">
        <v>131</v>
      </c>
      <c r="B36" t="s">
        <v>132</v>
      </c>
      <c r="C36" s="1" t="s">
        <v>97</v>
      </c>
    </row>
    <row r="37" spans="1:3" x14ac:dyDescent="0.25">
      <c r="A37" s="1" t="s">
        <v>133</v>
      </c>
      <c r="B37" t="s">
        <v>134</v>
      </c>
      <c r="C37" s="1" t="s">
        <v>97</v>
      </c>
    </row>
    <row r="38" spans="1:3" x14ac:dyDescent="0.25">
      <c r="A38" s="1" t="s">
        <v>135</v>
      </c>
      <c r="B38" t="s">
        <v>136</v>
      </c>
      <c r="C38" s="1" t="s">
        <v>97</v>
      </c>
    </row>
    <row r="39" spans="1:3" x14ac:dyDescent="0.25">
      <c r="A39" s="1" t="s">
        <v>137</v>
      </c>
      <c r="B39" t="s">
        <v>138</v>
      </c>
      <c r="C39" s="1" t="s">
        <v>97</v>
      </c>
    </row>
    <row r="40" spans="1:3" x14ac:dyDescent="0.25">
      <c r="A40" s="1" t="s">
        <v>139</v>
      </c>
      <c r="B40" t="s">
        <v>140</v>
      </c>
      <c r="C40" s="1" t="s">
        <v>97</v>
      </c>
    </row>
    <row r="41" spans="1:3" x14ac:dyDescent="0.25">
      <c r="A41" s="1" t="s">
        <v>141</v>
      </c>
      <c r="B41" t="s">
        <v>142</v>
      </c>
      <c r="C41" s="1" t="s">
        <v>97</v>
      </c>
    </row>
    <row r="42" spans="1:3" x14ac:dyDescent="0.25">
      <c r="A42" s="1" t="s">
        <v>143</v>
      </c>
      <c r="B42" t="s">
        <v>144</v>
      </c>
      <c r="C42" s="1" t="s">
        <v>97</v>
      </c>
    </row>
    <row r="43" spans="1:3" x14ac:dyDescent="0.25">
      <c r="A43" s="1" t="s">
        <v>145</v>
      </c>
      <c r="B43" t="s">
        <v>146</v>
      </c>
      <c r="C43" s="1" t="s">
        <v>97</v>
      </c>
    </row>
    <row r="44" spans="1:3" x14ac:dyDescent="0.25">
      <c r="A44" s="1" t="s">
        <v>147</v>
      </c>
      <c r="B44" t="s">
        <v>148</v>
      </c>
      <c r="C44" s="1" t="s">
        <v>97</v>
      </c>
    </row>
    <row r="45" spans="1:3" x14ac:dyDescent="0.25">
      <c r="A45" s="1" t="s">
        <v>149</v>
      </c>
      <c r="B45" t="s">
        <v>150</v>
      </c>
      <c r="C45" s="1" t="s">
        <v>97</v>
      </c>
    </row>
    <row r="46" spans="1:3" x14ac:dyDescent="0.25">
      <c r="A46" s="1" t="s">
        <v>151</v>
      </c>
      <c r="B46" t="s">
        <v>152</v>
      </c>
      <c r="C46" s="1" t="s">
        <v>97</v>
      </c>
    </row>
    <row r="47" spans="1:3" x14ac:dyDescent="0.25">
      <c r="A47" s="1" t="s">
        <v>153</v>
      </c>
      <c r="B47" t="s">
        <v>154</v>
      </c>
      <c r="C47" s="1" t="s">
        <v>97</v>
      </c>
    </row>
    <row r="48" spans="1:3" x14ac:dyDescent="0.25">
      <c r="A48" s="1" t="s">
        <v>155</v>
      </c>
      <c r="B48" s="1" t="s">
        <v>29</v>
      </c>
      <c r="C48" s="1" t="s">
        <v>97</v>
      </c>
    </row>
    <row r="49" spans="1:3" x14ac:dyDescent="0.25">
      <c r="A49" s="1" t="s">
        <v>156</v>
      </c>
      <c r="B49" t="s">
        <v>157</v>
      </c>
      <c r="C49" s="1" t="s">
        <v>97</v>
      </c>
    </row>
    <row r="50" spans="1:3" x14ac:dyDescent="0.25">
      <c r="A50" s="1" t="s">
        <v>158</v>
      </c>
      <c r="B50" t="s">
        <v>159</v>
      </c>
      <c r="C50" s="1" t="s">
        <v>97</v>
      </c>
    </row>
    <row r="51" spans="1:3" x14ac:dyDescent="0.25">
      <c r="A51" s="1" t="s">
        <v>160</v>
      </c>
      <c r="B51" t="s">
        <v>161</v>
      </c>
      <c r="C51" s="1" t="s">
        <v>97</v>
      </c>
    </row>
    <row r="52" spans="1:3" x14ac:dyDescent="0.25">
      <c r="A52" s="1" t="s">
        <v>162</v>
      </c>
      <c r="B52" t="s">
        <v>163</v>
      </c>
      <c r="C52" s="1" t="s">
        <v>97</v>
      </c>
    </row>
    <row r="53" spans="1:3" x14ac:dyDescent="0.25">
      <c r="A53" s="1" t="s">
        <v>164</v>
      </c>
      <c r="B53" t="s">
        <v>165</v>
      </c>
      <c r="C53" s="1" t="s">
        <v>97</v>
      </c>
    </row>
    <row r="54" spans="1:3" x14ac:dyDescent="0.25">
      <c r="A54" s="1" t="s">
        <v>166</v>
      </c>
      <c r="B54" t="s">
        <v>167</v>
      </c>
      <c r="C54" s="1" t="s">
        <v>97</v>
      </c>
    </row>
    <row r="55" spans="1:3" x14ac:dyDescent="0.25">
      <c r="A55" s="1" t="s">
        <v>168</v>
      </c>
      <c r="B55" t="s">
        <v>169</v>
      </c>
      <c r="C55" s="1" t="s">
        <v>97</v>
      </c>
    </row>
    <row r="56" spans="1:3" x14ac:dyDescent="0.25">
      <c r="A56" s="1" t="s">
        <v>170</v>
      </c>
      <c r="B56" t="s">
        <v>171</v>
      </c>
      <c r="C56" s="1" t="s">
        <v>97</v>
      </c>
    </row>
    <row r="57" spans="1:3" x14ac:dyDescent="0.25">
      <c r="A57" s="1" t="s">
        <v>172</v>
      </c>
      <c r="B57" t="s">
        <v>173</v>
      </c>
      <c r="C57" s="1" t="s">
        <v>97</v>
      </c>
    </row>
    <row r="58" spans="1:3" x14ac:dyDescent="0.25">
      <c r="A58" s="1" t="s">
        <v>174</v>
      </c>
      <c r="B58" t="s">
        <v>175</v>
      </c>
      <c r="C58" s="1" t="s">
        <v>97</v>
      </c>
    </row>
    <row r="59" spans="1:3" x14ac:dyDescent="0.25">
      <c r="A59" s="1" t="s">
        <v>176</v>
      </c>
      <c r="B59" t="s">
        <v>177</v>
      </c>
      <c r="C59" s="1" t="s">
        <v>97</v>
      </c>
    </row>
    <row r="60" spans="1:3" x14ac:dyDescent="0.25">
      <c r="A60" s="1" t="s">
        <v>178</v>
      </c>
      <c r="B60" t="s">
        <v>179</v>
      </c>
      <c r="C60" s="1" t="s">
        <v>97</v>
      </c>
    </row>
    <row r="61" spans="1:3" x14ac:dyDescent="0.25">
      <c r="A61" s="1" t="s">
        <v>180</v>
      </c>
      <c r="B61" t="s">
        <v>181</v>
      </c>
      <c r="C61" s="1" t="s">
        <v>97</v>
      </c>
    </row>
    <row r="62" spans="1:3" x14ac:dyDescent="0.25">
      <c r="A62" s="1" t="s">
        <v>182</v>
      </c>
      <c r="B62" t="s">
        <v>183</v>
      </c>
      <c r="C62" s="1" t="s">
        <v>97</v>
      </c>
    </row>
    <row r="63" spans="1:3" x14ac:dyDescent="0.25">
      <c r="A63" s="1" t="s">
        <v>184</v>
      </c>
      <c r="B63" t="s">
        <v>185</v>
      </c>
      <c r="C63" s="1" t="s">
        <v>97</v>
      </c>
    </row>
    <row r="64" spans="1:3" x14ac:dyDescent="0.25">
      <c r="A64" s="1" t="s">
        <v>186</v>
      </c>
      <c r="B64" t="s">
        <v>187</v>
      </c>
      <c r="C64" s="1" t="s">
        <v>97</v>
      </c>
    </row>
    <row r="65" spans="1:3" x14ac:dyDescent="0.25">
      <c r="A65" s="1" t="s">
        <v>188</v>
      </c>
      <c r="B65" t="s">
        <v>189</v>
      </c>
      <c r="C65" s="1" t="s">
        <v>97</v>
      </c>
    </row>
    <row r="66" spans="1:3" x14ac:dyDescent="0.25">
      <c r="A66" s="1" t="s">
        <v>190</v>
      </c>
      <c r="B66" t="s">
        <v>191</v>
      </c>
      <c r="C66" s="1" t="s">
        <v>97</v>
      </c>
    </row>
    <row r="67" spans="1:3" x14ac:dyDescent="0.25">
      <c r="A67" s="1" t="s">
        <v>192</v>
      </c>
      <c r="B67" t="s">
        <v>193</v>
      </c>
      <c r="C67" s="1" t="s">
        <v>97</v>
      </c>
    </row>
    <row r="68" spans="1:3" x14ac:dyDescent="0.25">
      <c r="A68" s="1" t="s">
        <v>194</v>
      </c>
      <c r="B68" t="s">
        <v>195</v>
      </c>
      <c r="C68" s="1" t="s">
        <v>97</v>
      </c>
    </row>
    <row r="69" spans="1:3" x14ac:dyDescent="0.25">
      <c r="A69" s="1" t="s">
        <v>196</v>
      </c>
      <c r="B69" t="s">
        <v>197</v>
      </c>
      <c r="C69" s="1" t="s">
        <v>97</v>
      </c>
    </row>
    <row r="70" spans="1:3" x14ac:dyDescent="0.25">
      <c r="A70" s="1" t="s">
        <v>198</v>
      </c>
      <c r="B70" t="s">
        <v>199</v>
      </c>
      <c r="C70" s="1" t="s">
        <v>97</v>
      </c>
    </row>
    <row r="71" spans="1:3" x14ac:dyDescent="0.25">
      <c r="A71" s="1" t="s">
        <v>200</v>
      </c>
      <c r="B71" t="s">
        <v>201</v>
      </c>
      <c r="C71" s="1" t="s">
        <v>97</v>
      </c>
    </row>
    <row r="72" spans="1:3" x14ac:dyDescent="0.25">
      <c r="A72" s="1" t="s">
        <v>202</v>
      </c>
      <c r="B72" t="s">
        <v>203</v>
      </c>
      <c r="C72" s="1" t="s">
        <v>97</v>
      </c>
    </row>
    <row r="73" spans="1:3" x14ac:dyDescent="0.25">
      <c r="A73" s="1" t="s">
        <v>204</v>
      </c>
      <c r="B73" t="s">
        <v>205</v>
      </c>
      <c r="C73" s="1" t="s">
        <v>97</v>
      </c>
    </row>
    <row r="74" spans="1:3" x14ac:dyDescent="0.25">
      <c r="A74" s="1" t="s">
        <v>206</v>
      </c>
      <c r="B74" t="s">
        <v>207</v>
      </c>
      <c r="C74" s="1" t="s">
        <v>97</v>
      </c>
    </row>
    <row r="75" spans="1:3" x14ac:dyDescent="0.25">
      <c r="A75" s="1" t="s">
        <v>208</v>
      </c>
      <c r="B75" t="s">
        <v>209</v>
      </c>
      <c r="C75" s="1" t="s">
        <v>97</v>
      </c>
    </row>
    <row r="76" spans="1:3" x14ac:dyDescent="0.25">
      <c r="A76" s="1" t="s">
        <v>210</v>
      </c>
      <c r="B76" t="s">
        <v>211</v>
      </c>
      <c r="C76" s="1" t="s">
        <v>97</v>
      </c>
    </row>
    <row r="77" spans="1:3" x14ac:dyDescent="0.25">
      <c r="A77" s="1" t="s">
        <v>212</v>
      </c>
      <c r="B77" t="s">
        <v>213</v>
      </c>
      <c r="C77" s="1" t="s">
        <v>97</v>
      </c>
    </row>
    <row r="78" spans="1:3" x14ac:dyDescent="0.25">
      <c r="A78" s="1" t="s">
        <v>214</v>
      </c>
      <c r="B78" s="25" t="s">
        <v>215</v>
      </c>
      <c r="C78" s="1" t="s">
        <v>97</v>
      </c>
    </row>
    <row r="79" spans="1:3" x14ac:dyDescent="0.25">
      <c r="A79" s="1" t="s">
        <v>216</v>
      </c>
      <c r="B79" t="s">
        <v>217</v>
      </c>
      <c r="C79" s="1" t="s">
        <v>97</v>
      </c>
    </row>
    <row r="80" spans="1:3" x14ac:dyDescent="0.25">
      <c r="A80" s="1" t="s">
        <v>218</v>
      </c>
      <c r="B80" t="s">
        <v>219</v>
      </c>
      <c r="C80" s="1" t="s">
        <v>97</v>
      </c>
    </row>
    <row r="81" spans="1:3" x14ac:dyDescent="0.25">
      <c r="A81" s="1" t="s">
        <v>220</v>
      </c>
      <c r="B81" t="s">
        <v>221</v>
      </c>
      <c r="C81" s="1" t="s">
        <v>97</v>
      </c>
    </row>
    <row r="82" spans="1:3" x14ac:dyDescent="0.25">
      <c r="A82" s="1" t="s">
        <v>222</v>
      </c>
      <c r="B82" t="s">
        <v>223</v>
      </c>
      <c r="C82" s="1" t="s">
        <v>97</v>
      </c>
    </row>
    <row r="83" spans="1:3" x14ac:dyDescent="0.25">
      <c r="A83" s="1" t="s">
        <v>224</v>
      </c>
      <c r="B83" t="s">
        <v>225</v>
      </c>
      <c r="C83" s="1" t="s">
        <v>97</v>
      </c>
    </row>
    <row r="84" spans="1:3" x14ac:dyDescent="0.25">
      <c r="A84" s="1" t="s">
        <v>226</v>
      </c>
      <c r="B84" t="s">
        <v>227</v>
      </c>
      <c r="C84" s="1" t="s">
        <v>97</v>
      </c>
    </row>
    <row r="85" spans="1:3" x14ac:dyDescent="0.25">
      <c r="A85" s="1" t="s">
        <v>228</v>
      </c>
      <c r="B85" t="s">
        <v>229</v>
      </c>
      <c r="C85" s="1" t="s">
        <v>97</v>
      </c>
    </row>
    <row r="86" spans="1:3" x14ac:dyDescent="0.25">
      <c r="A86" s="1" t="s">
        <v>230</v>
      </c>
      <c r="B86" t="s">
        <v>231</v>
      </c>
      <c r="C86" s="1" t="s">
        <v>97</v>
      </c>
    </row>
    <row r="87" spans="1:3" x14ac:dyDescent="0.25">
      <c r="A87" s="1" t="s">
        <v>232</v>
      </c>
      <c r="B87" t="s">
        <v>233</v>
      </c>
      <c r="C87" s="1" t="s">
        <v>97</v>
      </c>
    </row>
    <row r="88" spans="1:3" x14ac:dyDescent="0.25">
      <c r="A88" s="1" t="s">
        <v>234</v>
      </c>
      <c r="B88" t="s">
        <v>235</v>
      </c>
      <c r="C88" s="1" t="s">
        <v>97</v>
      </c>
    </row>
    <row r="89" spans="1:3" x14ac:dyDescent="0.25">
      <c r="A89" s="1" t="s">
        <v>236</v>
      </c>
      <c r="B89" t="s">
        <v>237</v>
      </c>
      <c r="C89" s="1" t="s">
        <v>97</v>
      </c>
    </row>
    <row r="90" spans="1:3" x14ac:dyDescent="0.25">
      <c r="A90" s="1" t="s">
        <v>238</v>
      </c>
      <c r="B90" t="s">
        <v>239</v>
      </c>
      <c r="C90" s="1" t="s">
        <v>97</v>
      </c>
    </row>
    <row r="91" spans="1:3" x14ac:dyDescent="0.25">
      <c r="A91" s="1" t="s">
        <v>240</v>
      </c>
      <c r="B91" t="s">
        <v>241</v>
      </c>
      <c r="C91" s="1" t="s">
        <v>97</v>
      </c>
    </row>
    <row r="92" spans="1:3" x14ac:dyDescent="0.25">
      <c r="A92" s="1" t="s">
        <v>242</v>
      </c>
      <c r="B92" s="26" t="s">
        <v>243</v>
      </c>
      <c r="C92" s="1" t="s">
        <v>97</v>
      </c>
    </row>
    <row r="93" spans="1:3" x14ac:dyDescent="0.25">
      <c r="A93" s="1" t="s">
        <v>244</v>
      </c>
      <c r="B93" t="s">
        <v>245</v>
      </c>
      <c r="C93" s="1" t="s">
        <v>97</v>
      </c>
    </row>
    <row r="94" spans="1:3" x14ac:dyDescent="0.25">
      <c r="A94" s="1" t="s">
        <v>246</v>
      </c>
      <c r="B94" t="s">
        <v>247</v>
      </c>
      <c r="C94" s="1" t="s">
        <v>97</v>
      </c>
    </row>
    <row r="95" spans="1:3" x14ac:dyDescent="0.25">
      <c r="A95" s="1" t="s">
        <v>248</v>
      </c>
      <c r="B95" t="s">
        <v>249</v>
      </c>
      <c r="C95" s="1" t="s">
        <v>97</v>
      </c>
    </row>
    <row r="96" spans="1:3" x14ac:dyDescent="0.25">
      <c r="A96" s="1" t="s">
        <v>250</v>
      </c>
      <c r="B96" t="s">
        <v>251</v>
      </c>
      <c r="C96" s="1" t="s">
        <v>97</v>
      </c>
    </row>
    <row r="97" spans="1:3" x14ac:dyDescent="0.25">
      <c r="A97" s="1" t="s">
        <v>252</v>
      </c>
      <c r="B97" t="s">
        <v>253</v>
      </c>
      <c r="C97" s="1" t="s">
        <v>97</v>
      </c>
    </row>
    <row r="98" spans="1:3" x14ac:dyDescent="0.25">
      <c r="A98" s="1" t="s">
        <v>254</v>
      </c>
      <c r="B98" t="s">
        <v>255</v>
      </c>
      <c r="C98" s="1" t="s">
        <v>97</v>
      </c>
    </row>
    <row r="99" spans="1:3" x14ac:dyDescent="0.25">
      <c r="A99" s="1" t="s">
        <v>256</v>
      </c>
      <c r="B99" t="s">
        <v>257</v>
      </c>
      <c r="C99" s="1" t="s">
        <v>97</v>
      </c>
    </row>
    <row r="100" spans="1:3" x14ac:dyDescent="0.25">
      <c r="A100" s="1" t="s">
        <v>258</v>
      </c>
      <c r="B100" t="s">
        <v>259</v>
      </c>
      <c r="C100" s="1" t="s">
        <v>97</v>
      </c>
    </row>
    <row r="101" spans="1:3" x14ac:dyDescent="0.25">
      <c r="A101" s="1" t="s">
        <v>260</v>
      </c>
      <c r="B101" t="s">
        <v>261</v>
      </c>
      <c r="C101" s="1" t="s">
        <v>97</v>
      </c>
    </row>
    <row r="102" spans="1:3" x14ac:dyDescent="0.25">
      <c r="A102" s="1" t="s">
        <v>262</v>
      </c>
      <c r="B102" t="s">
        <v>263</v>
      </c>
      <c r="C102" s="1" t="s">
        <v>97</v>
      </c>
    </row>
    <row r="103" spans="1:3" x14ac:dyDescent="0.25">
      <c r="A103" s="1" t="s">
        <v>264</v>
      </c>
      <c r="B103" t="s">
        <v>265</v>
      </c>
      <c r="C103" s="1" t="s">
        <v>97</v>
      </c>
    </row>
    <row r="104" spans="1:3" x14ac:dyDescent="0.25">
      <c r="A104" s="1" t="s">
        <v>266</v>
      </c>
      <c r="B104" t="s">
        <v>267</v>
      </c>
      <c r="C104" s="1" t="s">
        <v>97</v>
      </c>
    </row>
    <row r="105" spans="1:3" x14ac:dyDescent="0.25">
      <c r="A105" s="1" t="s">
        <v>268</v>
      </c>
      <c r="B105" t="s">
        <v>269</v>
      </c>
      <c r="C105" s="1" t="s">
        <v>97</v>
      </c>
    </row>
    <row r="106" spans="1:3" x14ac:dyDescent="0.25">
      <c r="A106" s="1" t="s">
        <v>270</v>
      </c>
      <c r="B106" t="s">
        <v>271</v>
      </c>
      <c r="C106" s="1" t="s">
        <v>97</v>
      </c>
    </row>
    <row r="107" spans="1:3" x14ac:dyDescent="0.25">
      <c r="A107" s="1" t="s">
        <v>272</v>
      </c>
      <c r="B107" t="s">
        <v>273</v>
      </c>
      <c r="C107" s="1" t="s">
        <v>97</v>
      </c>
    </row>
    <row r="108" spans="1:3" x14ac:dyDescent="0.25">
      <c r="A108" s="1" t="s">
        <v>274</v>
      </c>
      <c r="B108" t="s">
        <v>275</v>
      </c>
      <c r="C108" s="1" t="s">
        <v>97</v>
      </c>
    </row>
    <row r="109" spans="1:3" x14ac:dyDescent="0.25">
      <c r="A109" s="1" t="s">
        <v>276</v>
      </c>
      <c r="B109" t="s">
        <v>277</v>
      </c>
      <c r="C109" s="1" t="s">
        <v>97</v>
      </c>
    </row>
    <row r="110" spans="1:3" x14ac:dyDescent="0.25">
      <c r="A110" s="1" t="s">
        <v>278</v>
      </c>
      <c r="B110" t="s">
        <v>279</v>
      </c>
      <c r="C110" s="1" t="s">
        <v>97</v>
      </c>
    </row>
    <row r="111" spans="1:3" x14ac:dyDescent="0.25">
      <c r="A111" s="1" t="s">
        <v>280</v>
      </c>
      <c r="B111" t="s">
        <v>281</v>
      </c>
      <c r="C111" s="1" t="s">
        <v>97</v>
      </c>
    </row>
    <row r="112" spans="1:3" x14ac:dyDescent="0.25">
      <c r="A112" s="1" t="s">
        <v>282</v>
      </c>
      <c r="B112" t="s">
        <v>283</v>
      </c>
      <c r="C112" s="1" t="s">
        <v>97</v>
      </c>
    </row>
    <row r="113" spans="1:3" x14ac:dyDescent="0.25">
      <c r="A113" s="1" t="s">
        <v>284</v>
      </c>
      <c r="B113" t="s">
        <v>285</v>
      </c>
      <c r="C113" s="1" t="s">
        <v>97</v>
      </c>
    </row>
    <row r="114" spans="1:3" x14ac:dyDescent="0.25">
      <c r="A114" s="1" t="s">
        <v>286</v>
      </c>
      <c r="B114" t="s">
        <v>287</v>
      </c>
      <c r="C114" s="1" t="s">
        <v>97</v>
      </c>
    </row>
    <row r="115" spans="1:3" x14ac:dyDescent="0.25">
      <c r="A115" s="1" t="s">
        <v>288</v>
      </c>
      <c r="B115" t="s">
        <v>289</v>
      </c>
      <c r="C115" s="1" t="s">
        <v>97</v>
      </c>
    </row>
    <row r="116" spans="1:3" x14ac:dyDescent="0.25">
      <c r="A116" s="1" t="s">
        <v>290</v>
      </c>
      <c r="B116" t="s">
        <v>291</v>
      </c>
      <c r="C116" s="1" t="s">
        <v>97</v>
      </c>
    </row>
    <row r="117" spans="1:3" x14ac:dyDescent="0.25">
      <c r="A117" s="1" t="s">
        <v>292</v>
      </c>
      <c r="B117" t="s">
        <v>293</v>
      </c>
      <c r="C117" s="1" t="s">
        <v>97</v>
      </c>
    </row>
    <row r="118" spans="1:3" x14ac:dyDescent="0.25">
      <c r="A118" s="1" t="s">
        <v>294</v>
      </c>
      <c r="B118" t="s">
        <v>295</v>
      </c>
      <c r="C118" s="1" t="s">
        <v>97</v>
      </c>
    </row>
    <row r="119" spans="1:3" x14ac:dyDescent="0.25">
      <c r="A119" s="1" t="s">
        <v>296</v>
      </c>
      <c r="B119" t="s">
        <v>297</v>
      </c>
      <c r="C119" s="1" t="s">
        <v>97</v>
      </c>
    </row>
    <row r="120" spans="1:3" x14ac:dyDescent="0.25">
      <c r="A120" s="1" t="s">
        <v>298</v>
      </c>
      <c r="B120" t="s">
        <v>299</v>
      </c>
      <c r="C120" s="1" t="s">
        <v>97</v>
      </c>
    </row>
    <row r="121" spans="1:3" x14ac:dyDescent="0.25">
      <c r="A121" s="1" t="s">
        <v>300</v>
      </c>
      <c r="B121" t="s">
        <v>301</v>
      </c>
      <c r="C121" s="1" t="s">
        <v>97</v>
      </c>
    </row>
    <row r="122" spans="1:3" x14ac:dyDescent="0.25">
      <c r="A122" s="1" t="s">
        <v>302</v>
      </c>
      <c r="B122" t="s">
        <v>303</v>
      </c>
      <c r="C122" s="1" t="s">
        <v>97</v>
      </c>
    </row>
    <row r="123" spans="1:3" x14ac:dyDescent="0.25">
      <c r="A123" s="1" t="s">
        <v>304</v>
      </c>
      <c r="B123" t="s">
        <v>305</v>
      </c>
      <c r="C123" s="1" t="s">
        <v>97</v>
      </c>
    </row>
    <row r="124" spans="1:3" x14ac:dyDescent="0.25">
      <c r="A124" s="1" t="s">
        <v>306</v>
      </c>
      <c r="B124" t="s">
        <v>307</v>
      </c>
      <c r="C124" s="1" t="s">
        <v>97</v>
      </c>
    </row>
    <row r="125" spans="1:3" x14ac:dyDescent="0.25">
      <c r="A125" s="1" t="s">
        <v>308</v>
      </c>
      <c r="B125" t="s">
        <v>309</v>
      </c>
      <c r="C125" s="1" t="s">
        <v>97</v>
      </c>
    </row>
    <row r="126" spans="1:3" x14ac:dyDescent="0.25">
      <c r="A126" s="1" t="s">
        <v>310</v>
      </c>
      <c r="B126" t="s">
        <v>311</v>
      </c>
      <c r="C126" s="1" t="s">
        <v>97</v>
      </c>
    </row>
    <row r="127" spans="1:3" x14ac:dyDescent="0.25">
      <c r="A127" s="1" t="s">
        <v>312</v>
      </c>
      <c r="B127" t="s">
        <v>313</v>
      </c>
      <c r="C127" s="1" t="s">
        <v>97</v>
      </c>
    </row>
    <row r="128" spans="1:3" x14ac:dyDescent="0.25">
      <c r="A128" s="1" t="s">
        <v>314</v>
      </c>
      <c r="B128" t="s">
        <v>315</v>
      </c>
      <c r="C128" s="1" t="s">
        <v>97</v>
      </c>
    </row>
    <row r="129" spans="1:3" x14ac:dyDescent="0.25">
      <c r="A129" s="1" t="s">
        <v>316</v>
      </c>
      <c r="B129" t="s">
        <v>317</v>
      </c>
      <c r="C129" s="1" t="s">
        <v>97</v>
      </c>
    </row>
    <row r="130" spans="1:3" x14ac:dyDescent="0.25">
      <c r="A130" s="1" t="s">
        <v>318</v>
      </c>
      <c r="B130" t="s">
        <v>319</v>
      </c>
      <c r="C130" s="1" t="s">
        <v>97</v>
      </c>
    </row>
    <row r="131" spans="1:3" x14ac:dyDescent="0.25">
      <c r="A131" s="1" t="s">
        <v>320</v>
      </c>
      <c r="B131" t="s">
        <v>321</v>
      </c>
      <c r="C131" s="1" t="s">
        <v>97</v>
      </c>
    </row>
    <row r="132" spans="1:3" x14ac:dyDescent="0.25">
      <c r="A132" s="1" t="s">
        <v>322</v>
      </c>
      <c r="B132" t="s">
        <v>323</v>
      </c>
      <c r="C132" s="1" t="s">
        <v>97</v>
      </c>
    </row>
    <row r="133" spans="1:3" x14ac:dyDescent="0.25">
      <c r="A133" s="1" t="s">
        <v>324</v>
      </c>
      <c r="B133" t="s">
        <v>325</v>
      </c>
      <c r="C133" s="1" t="s">
        <v>97</v>
      </c>
    </row>
    <row r="134" spans="1:3" x14ac:dyDescent="0.25">
      <c r="A134" s="1" t="s">
        <v>326</v>
      </c>
      <c r="B134" t="s">
        <v>327</v>
      </c>
      <c r="C134" s="1" t="s">
        <v>97</v>
      </c>
    </row>
    <row r="135" spans="1:3" x14ac:dyDescent="0.25">
      <c r="A135" s="1" t="s">
        <v>328</v>
      </c>
      <c r="B135" t="s">
        <v>329</v>
      </c>
      <c r="C135" s="1" t="s">
        <v>97</v>
      </c>
    </row>
    <row r="136" spans="1:3" x14ac:dyDescent="0.25">
      <c r="A136" s="1" t="s">
        <v>330</v>
      </c>
      <c r="B136" t="s">
        <v>331</v>
      </c>
      <c r="C136" s="1" t="s">
        <v>97</v>
      </c>
    </row>
    <row r="137" spans="1:3" x14ac:dyDescent="0.25">
      <c r="A137" s="1" t="s">
        <v>332</v>
      </c>
      <c r="B137" t="s">
        <v>333</v>
      </c>
      <c r="C137" s="1" t="s">
        <v>97</v>
      </c>
    </row>
    <row r="138" spans="1:3" x14ac:dyDescent="0.25">
      <c r="A138" s="1" t="s">
        <v>334</v>
      </c>
      <c r="B138" t="s">
        <v>335</v>
      </c>
      <c r="C138" s="1" t="s">
        <v>97</v>
      </c>
    </row>
    <row r="139" spans="1:3" x14ac:dyDescent="0.25">
      <c r="A139" s="1" t="s">
        <v>336</v>
      </c>
      <c r="B139" t="s">
        <v>337</v>
      </c>
      <c r="C139" s="1" t="s">
        <v>97</v>
      </c>
    </row>
    <row r="140" spans="1:3" x14ac:dyDescent="0.25">
      <c r="A140" s="1" t="s">
        <v>338</v>
      </c>
      <c r="B140" t="s">
        <v>339</v>
      </c>
      <c r="C140" s="1" t="s">
        <v>97</v>
      </c>
    </row>
    <row r="141" spans="1:3" x14ac:dyDescent="0.25">
      <c r="A141" s="1" t="s">
        <v>340</v>
      </c>
      <c r="B141" t="s">
        <v>341</v>
      </c>
      <c r="C141" s="1" t="s">
        <v>97</v>
      </c>
    </row>
    <row r="142" spans="1:3" x14ac:dyDescent="0.25">
      <c r="A142" s="1" t="s">
        <v>342</v>
      </c>
      <c r="B142" t="s">
        <v>343</v>
      </c>
      <c r="C142" s="1" t="s">
        <v>97</v>
      </c>
    </row>
    <row r="143" spans="1:3" x14ac:dyDescent="0.25">
      <c r="A143" s="1" t="s">
        <v>344</v>
      </c>
      <c r="B143" t="s">
        <v>345</v>
      </c>
      <c r="C143" s="1" t="s">
        <v>97</v>
      </c>
    </row>
    <row r="144" spans="1:3" x14ac:dyDescent="0.25">
      <c r="A144" s="1" t="s">
        <v>346</v>
      </c>
      <c r="B144" t="s">
        <v>347</v>
      </c>
      <c r="C144" s="1" t="s">
        <v>97</v>
      </c>
    </row>
    <row r="145" spans="1:3" x14ac:dyDescent="0.25">
      <c r="A145" s="1" t="s">
        <v>348</v>
      </c>
      <c r="B145" t="s">
        <v>349</v>
      </c>
      <c r="C145" s="1" t="s">
        <v>97</v>
      </c>
    </row>
    <row r="146" spans="1:3" x14ac:dyDescent="0.25">
      <c r="A146" s="1" t="s">
        <v>350</v>
      </c>
      <c r="B146" t="s">
        <v>351</v>
      </c>
      <c r="C146" s="1" t="s">
        <v>97</v>
      </c>
    </row>
    <row r="147" spans="1:3" x14ac:dyDescent="0.25">
      <c r="A147" s="1" t="s">
        <v>352</v>
      </c>
      <c r="B147" t="s">
        <v>353</v>
      </c>
      <c r="C147" s="1" t="s">
        <v>97</v>
      </c>
    </row>
    <row r="148" spans="1:3" x14ac:dyDescent="0.25">
      <c r="A148" s="1" t="s">
        <v>354</v>
      </c>
      <c r="B148" t="s">
        <v>355</v>
      </c>
      <c r="C148" s="1" t="s">
        <v>97</v>
      </c>
    </row>
    <row r="149" spans="1:3" x14ac:dyDescent="0.25">
      <c r="A149" s="1" t="s">
        <v>356</v>
      </c>
      <c r="B149" t="s">
        <v>357</v>
      </c>
      <c r="C149" s="1" t="s">
        <v>97</v>
      </c>
    </row>
    <row r="150" spans="1:3" x14ac:dyDescent="0.25">
      <c r="A150" s="1" t="s">
        <v>358</v>
      </c>
      <c r="B150" t="s">
        <v>359</v>
      </c>
      <c r="C150" s="1" t="s">
        <v>97</v>
      </c>
    </row>
    <row r="151" spans="1:3" x14ac:dyDescent="0.25">
      <c r="A151" s="1" t="s">
        <v>360</v>
      </c>
      <c r="B151" t="s">
        <v>361</v>
      </c>
      <c r="C151" s="1" t="s">
        <v>97</v>
      </c>
    </row>
    <row r="152" spans="1:3" x14ac:dyDescent="0.25">
      <c r="A152" s="1" t="s">
        <v>362</v>
      </c>
      <c r="B152" t="s">
        <v>363</v>
      </c>
      <c r="C152" s="1" t="s">
        <v>97</v>
      </c>
    </row>
    <row r="153" spans="1:3" x14ac:dyDescent="0.25">
      <c r="A153" s="1" t="s">
        <v>364</v>
      </c>
      <c r="B153" t="s">
        <v>365</v>
      </c>
      <c r="C153" s="1" t="s">
        <v>97</v>
      </c>
    </row>
    <row r="154" spans="1:3" x14ac:dyDescent="0.25">
      <c r="A154" s="1" t="s">
        <v>366</v>
      </c>
      <c r="B154" t="s">
        <v>367</v>
      </c>
      <c r="C154" s="1" t="s">
        <v>97</v>
      </c>
    </row>
  </sheetData>
  <conditionalFormatting sqref="A1:A1048576">
    <cfRule type="duplicateValues" dxfId="44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B3" sqref="B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71"/>
  <sheetViews>
    <sheetView showGridLines="0" topLeftCell="D2" workbookViewId="0">
      <selection activeCell="B50" sqref="B50:V70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398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96</v>
      </c>
      <c r="B3" s="1" t="s">
        <v>401</v>
      </c>
      <c r="C3" t="s">
        <v>1</v>
      </c>
      <c r="D3" t="s">
        <v>92</v>
      </c>
      <c r="E3" t="s">
        <v>394</v>
      </c>
      <c r="F3" t="s">
        <v>395</v>
      </c>
      <c r="G3">
        <v>131</v>
      </c>
      <c r="H3">
        <v>131</v>
      </c>
      <c r="I3">
        <v>131</v>
      </c>
      <c r="J3">
        <v>131</v>
      </c>
      <c r="L3" s="3">
        <v>0</v>
      </c>
      <c r="M3" s="3">
        <v>0</v>
      </c>
      <c r="N3" s="3">
        <v>0</v>
      </c>
      <c r="O3" s="3">
        <v>207.7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82">
        <f>+Tabla3[[#This Row],[V GRAVADAS]]</f>
        <v>207.7</v>
      </c>
      <c r="V3">
        <v>2</v>
      </c>
    </row>
    <row r="4" spans="1:22" hidden="1" x14ac:dyDescent="0.25">
      <c r="A4" t="s">
        <v>96</v>
      </c>
      <c r="B4" s="1" t="s">
        <v>401</v>
      </c>
      <c r="C4" t="s">
        <v>1</v>
      </c>
      <c r="D4" t="s">
        <v>92</v>
      </c>
      <c r="E4" t="s">
        <v>394</v>
      </c>
      <c r="F4" t="s">
        <v>395</v>
      </c>
      <c r="G4">
        <v>132</v>
      </c>
      <c r="H4">
        <v>132</v>
      </c>
      <c r="I4">
        <v>132</v>
      </c>
      <c r="J4">
        <v>132</v>
      </c>
      <c r="L4" s="3">
        <v>0</v>
      </c>
      <c r="M4" s="3">
        <v>0</v>
      </c>
      <c r="N4" s="3">
        <v>0</v>
      </c>
      <c r="O4" s="3">
        <v>93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2">
        <f>+Tabla3[[#This Row],[V GRAVADAS]]</f>
        <v>93</v>
      </c>
      <c r="V4">
        <v>2</v>
      </c>
    </row>
    <row r="5" spans="1:22" hidden="1" x14ac:dyDescent="0.25">
      <c r="A5" t="s">
        <v>96</v>
      </c>
      <c r="B5" s="1" t="s">
        <v>402</v>
      </c>
      <c r="C5" t="s">
        <v>1</v>
      </c>
      <c r="D5" t="s">
        <v>92</v>
      </c>
      <c r="E5" t="s">
        <v>394</v>
      </c>
      <c r="F5" t="s">
        <v>395</v>
      </c>
      <c r="G5">
        <v>133</v>
      </c>
      <c r="H5">
        <v>133</v>
      </c>
      <c r="I5">
        <v>133</v>
      </c>
      <c r="J5">
        <v>133</v>
      </c>
      <c r="L5" s="3">
        <v>0</v>
      </c>
      <c r="M5" s="3">
        <v>0</v>
      </c>
      <c r="N5" s="3">
        <v>0</v>
      </c>
      <c r="O5" s="3">
        <v>94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2">
        <f>+Tabla3[[#This Row],[V GRAVADAS]]</f>
        <v>94</v>
      </c>
      <c r="V5">
        <v>2</v>
      </c>
    </row>
    <row r="6" spans="1:22" hidden="1" x14ac:dyDescent="0.25">
      <c r="A6" t="s">
        <v>96</v>
      </c>
      <c r="B6" s="1" t="s">
        <v>403</v>
      </c>
      <c r="C6" t="s">
        <v>1</v>
      </c>
      <c r="D6" t="s">
        <v>92</v>
      </c>
      <c r="E6" t="s">
        <v>394</v>
      </c>
      <c r="F6" t="s">
        <v>395</v>
      </c>
      <c r="G6">
        <v>134</v>
      </c>
      <c r="H6">
        <v>134</v>
      </c>
      <c r="I6">
        <v>134</v>
      </c>
      <c r="J6">
        <v>134</v>
      </c>
      <c r="L6" s="3">
        <v>0</v>
      </c>
      <c r="M6" s="3">
        <v>0</v>
      </c>
      <c r="N6" s="3">
        <v>0</v>
      </c>
      <c r="O6" s="3">
        <v>83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2">
        <f>+Tabla3[[#This Row],[V GRAVADAS]]</f>
        <v>83</v>
      </c>
      <c r="V6">
        <v>2</v>
      </c>
    </row>
    <row r="7" spans="1:22" hidden="1" x14ac:dyDescent="0.25">
      <c r="A7" t="s">
        <v>96</v>
      </c>
      <c r="B7" s="1" t="s">
        <v>404</v>
      </c>
      <c r="C7" t="s">
        <v>1</v>
      </c>
      <c r="D7" t="s">
        <v>92</v>
      </c>
      <c r="E7" t="s">
        <v>394</v>
      </c>
      <c r="F7" t="s">
        <v>395</v>
      </c>
      <c r="G7">
        <v>135</v>
      </c>
      <c r="H7">
        <v>135</v>
      </c>
      <c r="I7">
        <v>135</v>
      </c>
      <c r="J7">
        <v>135</v>
      </c>
      <c r="L7" s="3">
        <v>0</v>
      </c>
      <c r="M7" s="3">
        <v>0</v>
      </c>
      <c r="N7" s="3">
        <v>0</v>
      </c>
      <c r="O7" s="3">
        <v>139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2">
        <f>+Tabla3[[#This Row],[V GRAVADAS]]</f>
        <v>139</v>
      </c>
      <c r="V7">
        <v>2</v>
      </c>
    </row>
    <row r="8" spans="1:22" hidden="1" x14ac:dyDescent="0.25">
      <c r="A8" t="s">
        <v>96</v>
      </c>
      <c r="B8" s="1" t="s">
        <v>405</v>
      </c>
      <c r="C8" t="s">
        <v>1</v>
      </c>
      <c r="D8" t="s">
        <v>92</v>
      </c>
      <c r="E8" t="s">
        <v>394</v>
      </c>
      <c r="F8" t="s">
        <v>395</v>
      </c>
      <c r="G8">
        <v>136</v>
      </c>
      <c r="H8">
        <v>136</v>
      </c>
      <c r="I8">
        <v>136</v>
      </c>
      <c r="J8">
        <v>136</v>
      </c>
      <c r="L8" s="3">
        <v>0</v>
      </c>
      <c r="M8" s="3">
        <v>0</v>
      </c>
      <c r="N8" s="3">
        <v>0</v>
      </c>
      <c r="O8" s="3">
        <v>30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2">
        <f>+Tabla3[[#This Row],[V GRAVADAS]]</f>
        <v>30</v>
      </c>
      <c r="V8">
        <v>2</v>
      </c>
    </row>
    <row r="9" spans="1:22" hidden="1" x14ac:dyDescent="0.25">
      <c r="A9" t="s">
        <v>96</v>
      </c>
      <c r="B9" s="1" t="s">
        <v>406</v>
      </c>
      <c r="C9" t="s">
        <v>1</v>
      </c>
      <c r="D9" t="s">
        <v>92</v>
      </c>
      <c r="E9" t="s">
        <v>394</v>
      </c>
      <c r="F9" t="s">
        <v>395</v>
      </c>
      <c r="G9">
        <v>137</v>
      </c>
      <c r="H9">
        <v>137</v>
      </c>
      <c r="I9">
        <v>137</v>
      </c>
      <c r="J9">
        <v>137</v>
      </c>
      <c r="L9" s="3">
        <v>0</v>
      </c>
      <c r="M9" s="3">
        <v>0</v>
      </c>
      <c r="N9" s="3">
        <v>0</v>
      </c>
      <c r="O9" s="3">
        <v>243.75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2">
        <f>+Tabla3[[#This Row],[V GRAVADAS]]</f>
        <v>243.75</v>
      </c>
      <c r="V9">
        <v>2</v>
      </c>
    </row>
    <row r="10" spans="1:22" hidden="1" x14ac:dyDescent="0.25">
      <c r="A10" t="s">
        <v>96</v>
      </c>
      <c r="B10" s="1" t="s">
        <v>407</v>
      </c>
      <c r="C10" t="s">
        <v>1</v>
      </c>
      <c r="D10" t="s">
        <v>92</v>
      </c>
      <c r="E10" t="s">
        <v>394</v>
      </c>
      <c r="F10" t="s">
        <v>395</v>
      </c>
      <c r="G10">
        <v>138</v>
      </c>
      <c r="H10">
        <v>138</v>
      </c>
      <c r="I10">
        <v>138</v>
      </c>
      <c r="J10">
        <v>138</v>
      </c>
      <c r="L10" s="3">
        <v>0</v>
      </c>
      <c r="M10" s="3">
        <v>0</v>
      </c>
      <c r="N10" s="3">
        <v>0</v>
      </c>
      <c r="O10" s="3">
        <v>200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2">
        <f>+Tabla3[[#This Row],[V GRAVADAS]]</f>
        <v>200</v>
      </c>
      <c r="V10">
        <v>2</v>
      </c>
    </row>
    <row r="11" spans="1:22" hidden="1" x14ac:dyDescent="0.25">
      <c r="A11" t="s">
        <v>96</v>
      </c>
      <c r="B11" s="1" t="s">
        <v>408</v>
      </c>
      <c r="C11" t="s">
        <v>1</v>
      </c>
      <c r="D11" t="s">
        <v>92</v>
      </c>
      <c r="E11" t="s">
        <v>394</v>
      </c>
      <c r="F11" t="s">
        <v>395</v>
      </c>
      <c r="G11">
        <v>139</v>
      </c>
      <c r="H11">
        <v>139</v>
      </c>
      <c r="I11">
        <v>139</v>
      </c>
      <c r="J11">
        <v>139</v>
      </c>
      <c r="L11" s="3">
        <v>0</v>
      </c>
      <c r="M11" s="3">
        <v>0</v>
      </c>
      <c r="N11" s="3">
        <v>0</v>
      </c>
      <c r="O11" s="3">
        <v>73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2">
        <f>+Tabla3[[#This Row],[V GRAVADAS]]</f>
        <v>73</v>
      </c>
      <c r="V11">
        <v>2</v>
      </c>
    </row>
    <row r="12" spans="1:22" hidden="1" x14ac:dyDescent="0.25">
      <c r="A12" t="s">
        <v>96</v>
      </c>
      <c r="B12" s="1" t="s">
        <v>409</v>
      </c>
      <c r="C12" t="s">
        <v>1</v>
      </c>
      <c r="D12" t="s">
        <v>92</v>
      </c>
      <c r="E12" t="s">
        <v>394</v>
      </c>
      <c r="F12" t="s">
        <v>395</v>
      </c>
      <c r="G12">
        <v>140</v>
      </c>
      <c r="H12">
        <v>140</v>
      </c>
      <c r="I12">
        <v>140</v>
      </c>
      <c r="J12">
        <v>140</v>
      </c>
      <c r="L12" s="3">
        <v>0</v>
      </c>
      <c r="M12" s="3">
        <v>0</v>
      </c>
      <c r="N12" s="3">
        <v>0</v>
      </c>
      <c r="O12" s="3">
        <v>74.989999999999995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2">
        <f>+Tabla3[[#This Row],[V GRAVADAS]]</f>
        <v>74.989999999999995</v>
      </c>
      <c r="V12">
        <v>2</v>
      </c>
    </row>
    <row r="13" spans="1:22" hidden="1" x14ac:dyDescent="0.25">
      <c r="A13" t="s">
        <v>414</v>
      </c>
      <c r="B13" s="1" t="s">
        <v>419</v>
      </c>
      <c r="C13" t="s">
        <v>1</v>
      </c>
      <c r="D13" t="s">
        <v>92</v>
      </c>
      <c r="E13" t="s">
        <v>394</v>
      </c>
      <c r="F13" t="s">
        <v>395</v>
      </c>
      <c r="G13">
        <v>141</v>
      </c>
      <c r="H13">
        <v>141</v>
      </c>
      <c r="I13">
        <v>141</v>
      </c>
      <c r="J13">
        <v>141</v>
      </c>
      <c r="L13" s="3">
        <v>0</v>
      </c>
      <c r="M13" s="3">
        <v>0</v>
      </c>
      <c r="N13" s="3">
        <v>0</v>
      </c>
      <c r="O13" s="3">
        <v>12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2">
        <f>+Tabla3[[#This Row],[V GRAVADAS]]</f>
        <v>12</v>
      </c>
      <c r="V13">
        <v>2</v>
      </c>
    </row>
    <row r="14" spans="1:22" hidden="1" x14ac:dyDescent="0.25">
      <c r="A14" t="s">
        <v>414</v>
      </c>
      <c r="B14" s="1" t="s">
        <v>420</v>
      </c>
      <c r="C14" t="s">
        <v>1</v>
      </c>
      <c r="D14" t="s">
        <v>92</v>
      </c>
      <c r="E14" t="s">
        <v>394</v>
      </c>
      <c r="F14" t="s">
        <v>395</v>
      </c>
      <c r="G14">
        <v>142</v>
      </c>
      <c r="H14">
        <v>142</v>
      </c>
      <c r="I14">
        <v>142</v>
      </c>
      <c r="J14">
        <v>142</v>
      </c>
      <c r="L14" s="3">
        <v>0</v>
      </c>
      <c r="M14" s="3">
        <v>0</v>
      </c>
      <c r="N14" s="3">
        <v>0</v>
      </c>
      <c r="O14" s="3">
        <v>25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2">
        <f>+Tabla3[[#This Row],[V GRAVADAS]]</f>
        <v>25</v>
      </c>
      <c r="V14">
        <v>2</v>
      </c>
    </row>
    <row r="15" spans="1:22" hidden="1" x14ac:dyDescent="0.25">
      <c r="A15" t="s">
        <v>414</v>
      </c>
      <c r="B15" s="1" t="s">
        <v>421</v>
      </c>
      <c r="C15" t="s">
        <v>1</v>
      </c>
      <c r="D15" t="s">
        <v>92</v>
      </c>
      <c r="E15" t="s">
        <v>394</v>
      </c>
      <c r="F15" t="s">
        <v>395</v>
      </c>
      <c r="G15">
        <v>143</v>
      </c>
      <c r="H15">
        <v>143</v>
      </c>
      <c r="I15">
        <v>143</v>
      </c>
      <c r="J15">
        <v>143</v>
      </c>
      <c r="L15" s="3">
        <v>0</v>
      </c>
      <c r="M15" s="3">
        <v>0</v>
      </c>
      <c r="N15" s="3">
        <v>0</v>
      </c>
      <c r="O15" s="3">
        <v>66.05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2">
        <f>+Tabla3[[#This Row],[V GRAVADAS]]</f>
        <v>66.05</v>
      </c>
      <c r="V15">
        <v>2</v>
      </c>
    </row>
    <row r="16" spans="1:22" hidden="1" x14ac:dyDescent="0.25">
      <c r="A16" t="s">
        <v>414</v>
      </c>
      <c r="B16" s="1" t="s">
        <v>422</v>
      </c>
      <c r="C16" t="s">
        <v>1</v>
      </c>
      <c r="D16" t="s">
        <v>92</v>
      </c>
      <c r="E16" t="s">
        <v>394</v>
      </c>
      <c r="F16" t="s">
        <v>395</v>
      </c>
      <c r="G16">
        <v>144</v>
      </c>
      <c r="H16">
        <v>144</v>
      </c>
      <c r="I16">
        <v>144</v>
      </c>
      <c r="J16">
        <v>144</v>
      </c>
      <c r="L16" s="3">
        <v>0</v>
      </c>
      <c r="M16" s="3">
        <v>0</v>
      </c>
      <c r="N16" s="3">
        <v>0</v>
      </c>
      <c r="O16" s="3">
        <v>20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2">
        <f>+Tabla3[[#This Row],[V GRAVADAS]]</f>
        <v>20</v>
      </c>
      <c r="V16">
        <v>2</v>
      </c>
    </row>
    <row r="17" spans="1:22" hidden="1" x14ac:dyDescent="0.25">
      <c r="A17" t="s">
        <v>414</v>
      </c>
      <c r="B17" s="1" t="s">
        <v>423</v>
      </c>
      <c r="C17" t="s">
        <v>1</v>
      </c>
      <c r="D17" t="s">
        <v>92</v>
      </c>
      <c r="E17" t="s">
        <v>394</v>
      </c>
      <c r="F17" t="s">
        <v>395</v>
      </c>
      <c r="G17">
        <v>145</v>
      </c>
      <c r="H17">
        <v>145</v>
      </c>
      <c r="I17">
        <v>145</v>
      </c>
      <c r="J17">
        <v>145</v>
      </c>
      <c r="L17" s="3">
        <v>0</v>
      </c>
      <c r="M17" s="3">
        <v>0</v>
      </c>
      <c r="N17" s="3">
        <v>0</v>
      </c>
      <c r="O17" s="3">
        <v>139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2">
        <f>+Tabla3[[#This Row],[V GRAVADAS]]</f>
        <v>139</v>
      </c>
      <c r="V17">
        <v>2</v>
      </c>
    </row>
    <row r="18" spans="1:22" hidden="1" x14ac:dyDescent="0.25">
      <c r="A18" t="s">
        <v>414</v>
      </c>
      <c r="B18" s="1" t="s">
        <v>424</v>
      </c>
      <c r="C18" t="s">
        <v>1</v>
      </c>
      <c r="D18" t="s">
        <v>92</v>
      </c>
      <c r="E18" t="s">
        <v>394</v>
      </c>
      <c r="F18" t="s">
        <v>395</v>
      </c>
      <c r="G18">
        <v>146</v>
      </c>
      <c r="H18">
        <v>146</v>
      </c>
      <c r="I18">
        <v>146</v>
      </c>
      <c r="J18">
        <v>146</v>
      </c>
      <c r="L18" s="3">
        <v>0</v>
      </c>
      <c r="M18" s="3">
        <v>0</v>
      </c>
      <c r="N18" s="3">
        <v>0</v>
      </c>
      <c r="O18" s="3">
        <v>134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2">
        <f>+Tabla3[[#This Row],[V GRAVADAS]]</f>
        <v>134</v>
      </c>
      <c r="V18">
        <v>2</v>
      </c>
    </row>
    <row r="19" spans="1:22" hidden="1" x14ac:dyDescent="0.25">
      <c r="A19" t="s">
        <v>414</v>
      </c>
      <c r="B19" s="1" t="s">
        <v>424</v>
      </c>
      <c r="C19" t="s">
        <v>1</v>
      </c>
      <c r="D19" t="s">
        <v>92</v>
      </c>
      <c r="E19" t="s">
        <v>394</v>
      </c>
      <c r="F19" t="s">
        <v>395</v>
      </c>
      <c r="G19">
        <v>147</v>
      </c>
      <c r="H19">
        <v>147</v>
      </c>
      <c r="I19">
        <v>147</v>
      </c>
      <c r="J19">
        <v>147</v>
      </c>
      <c r="L19" s="3">
        <v>0</v>
      </c>
      <c r="M19" s="3">
        <v>0</v>
      </c>
      <c r="N19" s="3">
        <v>0</v>
      </c>
      <c r="O19" s="3">
        <v>193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2">
        <f>+Tabla3[[#This Row],[V GRAVADAS]]</f>
        <v>193</v>
      </c>
      <c r="V19">
        <v>2</v>
      </c>
    </row>
    <row r="20" spans="1:22" hidden="1" x14ac:dyDescent="0.25">
      <c r="A20" t="s">
        <v>414</v>
      </c>
      <c r="B20" s="1" t="s">
        <v>425</v>
      </c>
      <c r="C20" t="s">
        <v>1</v>
      </c>
      <c r="D20" t="s">
        <v>92</v>
      </c>
      <c r="E20" t="s">
        <v>394</v>
      </c>
      <c r="F20" t="s">
        <v>395</v>
      </c>
      <c r="G20">
        <v>148</v>
      </c>
      <c r="H20">
        <v>148</v>
      </c>
      <c r="I20">
        <v>148</v>
      </c>
      <c r="J20">
        <v>148</v>
      </c>
      <c r="L20" s="3">
        <v>0</v>
      </c>
      <c r="M20" s="3">
        <v>0</v>
      </c>
      <c r="N20" s="3">
        <v>0</v>
      </c>
      <c r="O20" s="3">
        <v>175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2">
        <f>+Tabla3[[#This Row],[V GRAVADAS]]</f>
        <v>175</v>
      </c>
      <c r="V20">
        <v>2</v>
      </c>
    </row>
    <row r="21" spans="1:22" hidden="1" x14ac:dyDescent="0.25">
      <c r="A21" t="s">
        <v>414</v>
      </c>
      <c r="B21" s="1" t="s">
        <v>425</v>
      </c>
      <c r="C21" t="s">
        <v>1</v>
      </c>
      <c r="D21" t="s">
        <v>92</v>
      </c>
      <c r="E21" t="s">
        <v>394</v>
      </c>
      <c r="F21" t="s">
        <v>395</v>
      </c>
      <c r="G21">
        <v>149</v>
      </c>
      <c r="H21">
        <v>149</v>
      </c>
      <c r="I21">
        <v>149</v>
      </c>
      <c r="J21">
        <v>149</v>
      </c>
      <c r="L21" s="3">
        <v>0</v>
      </c>
      <c r="M21" s="3">
        <v>0</v>
      </c>
      <c r="N21" s="3">
        <v>0</v>
      </c>
      <c r="O21" s="3">
        <v>212.5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2">
        <f>+Tabla3[[#This Row],[V GRAVADAS]]</f>
        <v>212.5</v>
      </c>
      <c r="V21">
        <v>2</v>
      </c>
    </row>
    <row r="22" spans="1:22" hidden="1" x14ac:dyDescent="0.25">
      <c r="A22" t="s">
        <v>414</v>
      </c>
      <c r="B22" s="1" t="s">
        <v>426</v>
      </c>
      <c r="C22" t="s">
        <v>1</v>
      </c>
      <c r="D22" t="s">
        <v>92</v>
      </c>
      <c r="E22" t="s">
        <v>394</v>
      </c>
      <c r="F22" t="s">
        <v>395</v>
      </c>
      <c r="G22">
        <v>150</v>
      </c>
      <c r="H22">
        <v>150</v>
      </c>
      <c r="I22">
        <v>150</v>
      </c>
      <c r="J22">
        <v>150</v>
      </c>
      <c r="L22" s="3">
        <v>0</v>
      </c>
      <c r="M22" s="3">
        <v>0</v>
      </c>
      <c r="N22" s="3">
        <v>0</v>
      </c>
      <c r="O22" s="3">
        <v>213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2">
        <f>+Tabla3[[#This Row],[V GRAVADAS]]</f>
        <v>213</v>
      </c>
      <c r="V22">
        <v>2</v>
      </c>
    </row>
    <row r="23" spans="1:22" hidden="1" x14ac:dyDescent="0.25">
      <c r="A23" t="s">
        <v>414</v>
      </c>
      <c r="B23" s="1" t="s">
        <v>427</v>
      </c>
      <c r="C23" t="s">
        <v>1</v>
      </c>
      <c r="D23" t="s">
        <v>92</v>
      </c>
      <c r="E23" t="s">
        <v>394</v>
      </c>
      <c r="F23" t="s">
        <v>395</v>
      </c>
      <c r="G23">
        <v>151</v>
      </c>
      <c r="H23">
        <v>151</v>
      </c>
      <c r="I23">
        <v>151</v>
      </c>
      <c r="J23">
        <v>151</v>
      </c>
      <c r="L23" s="3">
        <v>0</v>
      </c>
      <c r="M23" s="3">
        <v>0</v>
      </c>
      <c r="N23" s="3">
        <v>0</v>
      </c>
      <c r="O23" s="3">
        <v>90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2">
        <f>+Tabla3[[#This Row],[V GRAVADAS]]</f>
        <v>90</v>
      </c>
      <c r="V23">
        <v>2</v>
      </c>
    </row>
    <row r="24" spans="1:22" hidden="1" x14ac:dyDescent="0.25">
      <c r="A24" t="s">
        <v>414</v>
      </c>
      <c r="B24" s="1" t="s">
        <v>428</v>
      </c>
      <c r="C24" t="s">
        <v>1</v>
      </c>
      <c r="D24" t="s">
        <v>92</v>
      </c>
      <c r="E24" t="s">
        <v>394</v>
      </c>
      <c r="F24" t="s">
        <v>395</v>
      </c>
      <c r="G24">
        <v>152</v>
      </c>
      <c r="H24">
        <v>152</v>
      </c>
      <c r="I24">
        <v>152</v>
      </c>
      <c r="J24">
        <v>152</v>
      </c>
      <c r="L24" s="3">
        <v>0</v>
      </c>
      <c r="M24" s="3">
        <v>0</v>
      </c>
      <c r="N24" s="3">
        <v>0</v>
      </c>
      <c r="O24" s="3">
        <v>158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2">
        <f>+Tabla3[[#This Row],[V GRAVADAS]]</f>
        <v>158</v>
      </c>
      <c r="V24">
        <v>2</v>
      </c>
    </row>
    <row r="25" spans="1:22" hidden="1" x14ac:dyDescent="0.25">
      <c r="A25" t="s">
        <v>414</v>
      </c>
      <c r="B25" s="1" t="s">
        <v>429</v>
      </c>
      <c r="C25" t="s">
        <v>1</v>
      </c>
      <c r="D25" t="s">
        <v>92</v>
      </c>
      <c r="E25" t="s">
        <v>394</v>
      </c>
      <c r="F25" t="s">
        <v>395</v>
      </c>
      <c r="G25">
        <v>153</v>
      </c>
      <c r="H25">
        <v>153</v>
      </c>
      <c r="I25">
        <v>153</v>
      </c>
      <c r="J25">
        <v>153</v>
      </c>
      <c r="L25" s="3">
        <v>0</v>
      </c>
      <c r="M25" s="3">
        <v>0</v>
      </c>
      <c r="N25" s="3">
        <v>0</v>
      </c>
      <c r="O25" s="3">
        <v>40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2">
        <f>+Tabla3[[#This Row],[V GRAVADAS]]</f>
        <v>40</v>
      </c>
      <c r="V25">
        <v>2</v>
      </c>
    </row>
    <row r="26" spans="1:22" hidden="1" x14ac:dyDescent="0.25">
      <c r="A26" t="s">
        <v>414</v>
      </c>
      <c r="B26" s="1" t="s">
        <v>430</v>
      </c>
      <c r="C26" t="s">
        <v>1</v>
      </c>
      <c r="D26" t="s">
        <v>92</v>
      </c>
      <c r="E26" t="s">
        <v>394</v>
      </c>
      <c r="F26" t="s">
        <v>395</v>
      </c>
      <c r="G26">
        <v>154</v>
      </c>
      <c r="H26">
        <v>154</v>
      </c>
      <c r="I26">
        <v>154</v>
      </c>
      <c r="J26">
        <v>154</v>
      </c>
      <c r="L26" s="3">
        <v>0</v>
      </c>
      <c r="M26" s="3">
        <v>0</v>
      </c>
      <c r="N26" s="3">
        <v>0</v>
      </c>
      <c r="O26" s="3">
        <v>60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2">
        <f>+Tabla3[[#This Row],[V GRAVADAS]]</f>
        <v>60</v>
      </c>
      <c r="V26">
        <v>2</v>
      </c>
    </row>
    <row r="27" spans="1:22" hidden="1" x14ac:dyDescent="0.25">
      <c r="A27" t="s">
        <v>414</v>
      </c>
      <c r="B27" s="1" t="s">
        <v>431</v>
      </c>
      <c r="C27" t="s">
        <v>1</v>
      </c>
      <c r="D27" t="s">
        <v>92</v>
      </c>
      <c r="E27" t="s">
        <v>394</v>
      </c>
      <c r="F27" t="s">
        <v>395</v>
      </c>
      <c r="G27">
        <v>155</v>
      </c>
      <c r="H27">
        <v>155</v>
      </c>
      <c r="I27">
        <v>155</v>
      </c>
      <c r="J27">
        <v>155</v>
      </c>
      <c r="L27" s="3">
        <v>0</v>
      </c>
      <c r="M27" s="3">
        <v>0</v>
      </c>
      <c r="N27" s="3">
        <v>0</v>
      </c>
      <c r="O27" s="3">
        <v>88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2">
        <f>+Tabla3[[#This Row],[V GRAVADAS]]</f>
        <v>88</v>
      </c>
      <c r="V27">
        <v>2</v>
      </c>
    </row>
    <row r="28" spans="1:22" hidden="1" x14ac:dyDescent="0.25">
      <c r="A28" t="s">
        <v>414</v>
      </c>
      <c r="B28" s="1" t="s">
        <v>432</v>
      </c>
      <c r="C28" t="s">
        <v>1</v>
      </c>
      <c r="D28" t="s">
        <v>92</v>
      </c>
      <c r="E28" t="s">
        <v>394</v>
      </c>
      <c r="F28" t="s">
        <v>395</v>
      </c>
      <c r="G28">
        <v>156</v>
      </c>
      <c r="H28">
        <v>156</v>
      </c>
      <c r="I28">
        <v>156</v>
      </c>
      <c r="J28">
        <v>156</v>
      </c>
      <c r="L28" s="3">
        <v>0</v>
      </c>
      <c r="M28" s="3">
        <v>0</v>
      </c>
      <c r="N28" s="3">
        <v>0</v>
      </c>
      <c r="O28" s="3">
        <v>218.5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2">
        <f>+Tabla3[[#This Row],[V GRAVADAS]]</f>
        <v>218.5</v>
      </c>
      <c r="V28">
        <v>2</v>
      </c>
    </row>
    <row r="29" spans="1:22" hidden="1" x14ac:dyDescent="0.25">
      <c r="A29" t="s">
        <v>414</v>
      </c>
      <c r="B29" s="1" t="s">
        <v>432</v>
      </c>
      <c r="C29" t="s">
        <v>1</v>
      </c>
      <c r="D29" t="s">
        <v>92</v>
      </c>
      <c r="E29" t="s">
        <v>394</v>
      </c>
      <c r="F29" t="s">
        <v>395</v>
      </c>
      <c r="G29">
        <v>157</v>
      </c>
      <c r="H29">
        <v>157</v>
      </c>
      <c r="I29">
        <v>157</v>
      </c>
      <c r="J29">
        <v>157</v>
      </c>
      <c r="L29" s="3">
        <v>0</v>
      </c>
      <c r="M29" s="3">
        <v>0</v>
      </c>
      <c r="N29" s="3">
        <v>0</v>
      </c>
      <c r="O29" s="3">
        <v>29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2">
        <f>+Tabla3[[#This Row],[V GRAVADAS]]</f>
        <v>29</v>
      </c>
      <c r="V29">
        <v>2</v>
      </c>
    </row>
    <row r="30" spans="1:22" hidden="1" x14ac:dyDescent="0.25">
      <c r="A30" t="s">
        <v>434</v>
      </c>
      <c r="B30" s="1" t="s">
        <v>435</v>
      </c>
      <c r="C30" t="s">
        <v>1</v>
      </c>
      <c r="D30" t="s">
        <v>92</v>
      </c>
      <c r="E30" t="s">
        <v>394</v>
      </c>
      <c r="F30" t="s">
        <v>395</v>
      </c>
      <c r="G30">
        <v>158</v>
      </c>
      <c r="H30">
        <v>158</v>
      </c>
      <c r="I30">
        <v>158</v>
      </c>
      <c r="J30">
        <v>158</v>
      </c>
      <c r="L30" s="3">
        <v>0</v>
      </c>
      <c r="M30" s="3">
        <v>0</v>
      </c>
      <c r="N30" s="3">
        <v>0</v>
      </c>
      <c r="O30" s="3">
        <v>55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2">
        <f>+Tabla3[[#This Row],[V GRAVADAS]]</f>
        <v>55</v>
      </c>
      <c r="V30">
        <v>2</v>
      </c>
    </row>
    <row r="31" spans="1:22" hidden="1" x14ac:dyDescent="0.25">
      <c r="A31" t="s">
        <v>434</v>
      </c>
      <c r="B31" s="1" t="s">
        <v>436</v>
      </c>
      <c r="C31" t="s">
        <v>1</v>
      </c>
      <c r="D31" t="s">
        <v>92</v>
      </c>
      <c r="E31" t="s">
        <v>394</v>
      </c>
      <c r="F31" t="s">
        <v>395</v>
      </c>
      <c r="G31">
        <v>159</v>
      </c>
      <c r="H31">
        <v>159</v>
      </c>
      <c r="I31">
        <v>159</v>
      </c>
      <c r="J31">
        <v>159</v>
      </c>
      <c r="L31" s="3">
        <v>0</v>
      </c>
      <c r="M31" s="3">
        <v>0</v>
      </c>
      <c r="N31" s="3">
        <v>0</v>
      </c>
      <c r="O31" s="3">
        <v>92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2">
        <f>+Tabla3[[#This Row],[V GRAVADAS]]</f>
        <v>92</v>
      </c>
      <c r="V31">
        <v>2</v>
      </c>
    </row>
    <row r="32" spans="1:22" hidden="1" x14ac:dyDescent="0.25">
      <c r="A32" t="s">
        <v>434</v>
      </c>
      <c r="B32" s="1" t="s">
        <v>437</v>
      </c>
      <c r="C32" t="s">
        <v>1</v>
      </c>
      <c r="D32" t="s">
        <v>92</v>
      </c>
      <c r="E32" t="s">
        <v>394</v>
      </c>
      <c r="F32" t="s">
        <v>395</v>
      </c>
      <c r="G32">
        <v>160</v>
      </c>
      <c r="H32">
        <v>160</v>
      </c>
      <c r="I32">
        <v>160</v>
      </c>
      <c r="J32">
        <v>160</v>
      </c>
      <c r="L32" s="3">
        <v>0</v>
      </c>
      <c r="M32" s="3">
        <v>0</v>
      </c>
      <c r="N32" s="3">
        <v>0</v>
      </c>
      <c r="O32" s="3">
        <v>27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2">
        <f>+Tabla3[[#This Row],[V GRAVADAS]]</f>
        <v>27</v>
      </c>
      <c r="V32">
        <v>2</v>
      </c>
    </row>
    <row r="33" spans="1:22" hidden="1" x14ac:dyDescent="0.25">
      <c r="A33" t="s">
        <v>434</v>
      </c>
      <c r="B33" s="1" t="s">
        <v>438</v>
      </c>
      <c r="C33" t="s">
        <v>1</v>
      </c>
      <c r="D33" t="s">
        <v>92</v>
      </c>
      <c r="E33" t="s">
        <v>394</v>
      </c>
      <c r="F33" t="s">
        <v>395</v>
      </c>
      <c r="G33">
        <v>161</v>
      </c>
      <c r="H33">
        <v>161</v>
      </c>
      <c r="I33">
        <v>161</v>
      </c>
      <c r="J33">
        <v>161</v>
      </c>
      <c r="L33" s="3">
        <v>0</v>
      </c>
      <c r="M33" s="3">
        <v>0</v>
      </c>
      <c r="N33" s="3">
        <v>0</v>
      </c>
      <c r="O33" s="3">
        <v>38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2">
        <f>+Tabla3[[#This Row],[V GRAVADAS]]</f>
        <v>38</v>
      </c>
      <c r="V33">
        <v>2</v>
      </c>
    </row>
    <row r="34" spans="1:22" hidden="1" x14ac:dyDescent="0.25">
      <c r="A34" t="s">
        <v>434</v>
      </c>
      <c r="B34" s="1" t="s">
        <v>439</v>
      </c>
      <c r="C34" t="s">
        <v>1</v>
      </c>
      <c r="D34" t="s">
        <v>92</v>
      </c>
      <c r="E34" t="s">
        <v>394</v>
      </c>
      <c r="F34" t="s">
        <v>395</v>
      </c>
      <c r="G34">
        <v>162</v>
      </c>
      <c r="H34">
        <v>162</v>
      </c>
      <c r="I34">
        <v>162</v>
      </c>
      <c r="J34">
        <v>162</v>
      </c>
      <c r="L34" s="3">
        <v>0</v>
      </c>
      <c r="M34" s="3">
        <v>0</v>
      </c>
      <c r="N34" s="3">
        <v>0</v>
      </c>
      <c r="O34" s="3">
        <v>77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2">
        <f>+Tabla3[[#This Row],[V GRAVADAS]]</f>
        <v>77</v>
      </c>
      <c r="V34">
        <v>2</v>
      </c>
    </row>
    <row r="35" spans="1:22" hidden="1" x14ac:dyDescent="0.25">
      <c r="A35" t="s">
        <v>434</v>
      </c>
      <c r="B35" s="1" t="s">
        <v>440</v>
      </c>
      <c r="C35" t="s">
        <v>1</v>
      </c>
      <c r="D35" t="s">
        <v>92</v>
      </c>
      <c r="E35" t="s">
        <v>394</v>
      </c>
      <c r="F35" t="s">
        <v>395</v>
      </c>
      <c r="G35">
        <v>163</v>
      </c>
      <c r="H35">
        <v>163</v>
      </c>
      <c r="I35">
        <v>163</v>
      </c>
      <c r="J35">
        <v>163</v>
      </c>
      <c r="L35" s="3">
        <v>0</v>
      </c>
      <c r="M35" s="3">
        <v>0</v>
      </c>
      <c r="N35" s="3">
        <v>0</v>
      </c>
      <c r="O35" s="3">
        <v>141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2">
        <f>+Tabla3[[#This Row],[V GRAVADAS]]</f>
        <v>141</v>
      </c>
      <c r="V35">
        <v>2</v>
      </c>
    </row>
    <row r="36" spans="1:22" hidden="1" x14ac:dyDescent="0.25">
      <c r="A36" t="s">
        <v>434</v>
      </c>
      <c r="B36" s="1" t="s">
        <v>441</v>
      </c>
      <c r="C36" t="s">
        <v>1</v>
      </c>
      <c r="D36" t="s">
        <v>92</v>
      </c>
      <c r="E36" t="s">
        <v>394</v>
      </c>
      <c r="F36" t="s">
        <v>395</v>
      </c>
      <c r="G36">
        <v>164</v>
      </c>
      <c r="H36">
        <v>164</v>
      </c>
      <c r="I36">
        <v>164</v>
      </c>
      <c r="J36">
        <v>164</v>
      </c>
      <c r="L36" s="3">
        <v>0</v>
      </c>
      <c r="M36" s="3">
        <v>0</v>
      </c>
      <c r="N36" s="3">
        <v>0</v>
      </c>
      <c r="O36" s="3">
        <v>57.5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2">
        <f>+Tabla3[[#This Row],[V GRAVADAS]]</f>
        <v>57.5</v>
      </c>
      <c r="V36">
        <v>2</v>
      </c>
    </row>
    <row r="37" spans="1:22" hidden="1" x14ac:dyDescent="0.25">
      <c r="A37" t="s">
        <v>434</v>
      </c>
      <c r="B37" s="1" t="s">
        <v>441</v>
      </c>
      <c r="C37" t="s">
        <v>1</v>
      </c>
      <c r="D37" t="s">
        <v>92</v>
      </c>
      <c r="E37" t="s">
        <v>394</v>
      </c>
      <c r="F37" t="s">
        <v>395</v>
      </c>
      <c r="G37">
        <v>165</v>
      </c>
      <c r="H37">
        <v>165</v>
      </c>
      <c r="I37">
        <v>165</v>
      </c>
      <c r="J37">
        <v>165</v>
      </c>
      <c r="L37" s="3">
        <v>0</v>
      </c>
      <c r="M37" s="3">
        <v>0</v>
      </c>
      <c r="N37" s="3">
        <v>0</v>
      </c>
      <c r="O37" s="3">
        <v>225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2">
        <f>+Tabla3[[#This Row],[V GRAVADAS]]</f>
        <v>225</v>
      </c>
      <c r="V37">
        <v>2</v>
      </c>
    </row>
    <row r="38" spans="1:22" hidden="1" x14ac:dyDescent="0.25">
      <c r="A38" t="s">
        <v>434</v>
      </c>
      <c r="B38" s="1" t="s">
        <v>442</v>
      </c>
      <c r="C38" t="s">
        <v>1</v>
      </c>
      <c r="D38" t="s">
        <v>92</v>
      </c>
      <c r="E38" t="s">
        <v>394</v>
      </c>
      <c r="F38" t="s">
        <v>395</v>
      </c>
      <c r="G38">
        <v>166</v>
      </c>
      <c r="H38">
        <v>166</v>
      </c>
      <c r="I38">
        <v>166</v>
      </c>
      <c r="J38">
        <v>166</v>
      </c>
      <c r="L38" s="3">
        <v>0</v>
      </c>
      <c r="M38" s="3">
        <v>0</v>
      </c>
      <c r="N38" s="3">
        <v>0</v>
      </c>
      <c r="O38" s="3">
        <v>65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2">
        <f>+Tabla3[[#This Row],[V GRAVADAS]]</f>
        <v>65</v>
      </c>
      <c r="V38">
        <v>2</v>
      </c>
    </row>
    <row r="39" spans="1:22" hidden="1" x14ac:dyDescent="0.25">
      <c r="A39" t="s">
        <v>434</v>
      </c>
      <c r="B39" s="1" t="s">
        <v>443</v>
      </c>
      <c r="C39" t="s">
        <v>1</v>
      </c>
      <c r="D39" t="s">
        <v>92</v>
      </c>
      <c r="E39" t="s">
        <v>394</v>
      </c>
      <c r="F39" t="s">
        <v>395</v>
      </c>
      <c r="G39">
        <v>167</v>
      </c>
      <c r="H39">
        <v>167</v>
      </c>
      <c r="I39">
        <v>167</v>
      </c>
      <c r="J39">
        <v>167</v>
      </c>
      <c r="L39" s="3">
        <v>0</v>
      </c>
      <c r="M39" s="3">
        <v>0</v>
      </c>
      <c r="N39" s="3">
        <v>0</v>
      </c>
      <c r="O39" s="3">
        <v>79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2">
        <f>+Tabla3[[#This Row],[V GRAVADAS]]</f>
        <v>79</v>
      </c>
      <c r="V39">
        <v>2</v>
      </c>
    </row>
    <row r="40" spans="1:22" hidden="1" x14ac:dyDescent="0.25">
      <c r="A40" t="s">
        <v>434</v>
      </c>
      <c r="B40" s="1" t="s">
        <v>444</v>
      </c>
      <c r="C40" t="s">
        <v>1</v>
      </c>
      <c r="D40" t="s">
        <v>92</v>
      </c>
      <c r="E40" t="s">
        <v>394</v>
      </c>
      <c r="F40" t="s">
        <v>395</v>
      </c>
      <c r="G40">
        <v>168</v>
      </c>
      <c r="H40">
        <v>168</v>
      </c>
      <c r="I40">
        <v>168</v>
      </c>
      <c r="J40">
        <v>168</v>
      </c>
      <c r="L40" s="3">
        <v>0</v>
      </c>
      <c r="M40" s="3">
        <v>0</v>
      </c>
      <c r="N40" s="3">
        <v>0</v>
      </c>
      <c r="O40" s="3">
        <v>46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2">
        <f>+Tabla3[[#This Row],[V GRAVADAS]]</f>
        <v>46</v>
      </c>
      <c r="V40">
        <v>2</v>
      </c>
    </row>
    <row r="41" spans="1:22" hidden="1" x14ac:dyDescent="0.25">
      <c r="A41" t="s">
        <v>434</v>
      </c>
      <c r="B41" s="1" t="s">
        <v>445</v>
      </c>
      <c r="C41" t="s">
        <v>1</v>
      </c>
      <c r="D41" t="s">
        <v>92</v>
      </c>
      <c r="E41" t="s">
        <v>394</v>
      </c>
      <c r="F41" t="s">
        <v>395</v>
      </c>
      <c r="G41">
        <v>169</v>
      </c>
      <c r="H41">
        <v>169</v>
      </c>
      <c r="I41">
        <v>169</v>
      </c>
      <c r="J41">
        <v>169</v>
      </c>
      <c r="L41" s="3">
        <v>0</v>
      </c>
      <c r="M41" s="3">
        <v>0</v>
      </c>
      <c r="N41" s="3">
        <v>0</v>
      </c>
      <c r="O41" s="3">
        <v>161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2">
        <f>+Tabla3[[#This Row],[V GRAVADAS]]</f>
        <v>161</v>
      </c>
      <c r="V41">
        <v>2</v>
      </c>
    </row>
    <row r="42" spans="1:22" hidden="1" x14ac:dyDescent="0.25">
      <c r="A42" t="s">
        <v>434</v>
      </c>
      <c r="B42" s="1" t="s">
        <v>446</v>
      </c>
      <c r="C42" t="s">
        <v>1</v>
      </c>
      <c r="D42" t="s">
        <v>92</v>
      </c>
      <c r="E42" t="s">
        <v>394</v>
      </c>
      <c r="F42" t="s">
        <v>395</v>
      </c>
      <c r="G42">
        <v>170</v>
      </c>
      <c r="H42">
        <v>170</v>
      </c>
      <c r="I42">
        <v>170</v>
      </c>
      <c r="J42">
        <v>170</v>
      </c>
      <c r="L42" s="3">
        <v>0</v>
      </c>
      <c r="M42" s="3">
        <v>0</v>
      </c>
      <c r="N42" s="3">
        <v>0</v>
      </c>
      <c r="O42" s="3">
        <v>150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2">
        <f>+Tabla3[[#This Row],[V GRAVADAS]]</f>
        <v>150</v>
      </c>
      <c r="V42">
        <v>2</v>
      </c>
    </row>
    <row r="43" spans="1:22" hidden="1" x14ac:dyDescent="0.25">
      <c r="A43" t="s">
        <v>434</v>
      </c>
      <c r="B43" s="1" t="s">
        <v>447</v>
      </c>
      <c r="C43" t="s">
        <v>1</v>
      </c>
      <c r="D43" t="s">
        <v>92</v>
      </c>
      <c r="E43" t="s">
        <v>394</v>
      </c>
      <c r="F43" t="s">
        <v>395</v>
      </c>
      <c r="G43">
        <v>171</v>
      </c>
      <c r="H43">
        <v>171</v>
      </c>
      <c r="I43">
        <v>171</v>
      </c>
      <c r="J43">
        <v>171</v>
      </c>
      <c r="L43" s="3">
        <v>0</v>
      </c>
      <c r="M43" s="3">
        <v>0</v>
      </c>
      <c r="N43" s="3">
        <v>0</v>
      </c>
      <c r="O43" s="3">
        <v>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2">
        <f>+Tabla3[[#This Row],[V GRAVADAS]]</f>
        <v>5</v>
      </c>
      <c r="V43">
        <v>2</v>
      </c>
    </row>
    <row r="44" spans="1:22" hidden="1" x14ac:dyDescent="0.25">
      <c r="A44" t="s">
        <v>434</v>
      </c>
      <c r="B44" s="1" t="s">
        <v>447</v>
      </c>
      <c r="C44" t="s">
        <v>1</v>
      </c>
      <c r="D44" t="s">
        <v>92</v>
      </c>
      <c r="E44" t="s">
        <v>394</v>
      </c>
      <c r="F44" t="s">
        <v>395</v>
      </c>
      <c r="G44">
        <v>172</v>
      </c>
      <c r="H44">
        <v>172</v>
      </c>
      <c r="I44">
        <v>172</v>
      </c>
      <c r="J44">
        <v>172</v>
      </c>
      <c r="L44" s="3">
        <v>0</v>
      </c>
      <c r="M44" s="3">
        <v>0</v>
      </c>
      <c r="N44" s="3">
        <v>0</v>
      </c>
      <c r="O44" s="3">
        <v>20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2">
        <f>+Tabla3[[#This Row],[V GRAVADAS]]</f>
        <v>20</v>
      </c>
      <c r="V44">
        <v>2</v>
      </c>
    </row>
    <row r="45" spans="1:22" hidden="1" x14ac:dyDescent="0.25">
      <c r="A45" t="s">
        <v>434</v>
      </c>
      <c r="B45" s="1" t="s">
        <v>448</v>
      </c>
      <c r="C45" t="s">
        <v>1</v>
      </c>
      <c r="D45" t="s">
        <v>92</v>
      </c>
      <c r="E45" t="s">
        <v>394</v>
      </c>
      <c r="F45" t="s">
        <v>395</v>
      </c>
      <c r="G45">
        <v>173</v>
      </c>
      <c r="H45">
        <v>173</v>
      </c>
      <c r="I45">
        <v>173</v>
      </c>
      <c r="J45">
        <v>173</v>
      </c>
      <c r="L45" s="3">
        <v>0</v>
      </c>
      <c r="M45" s="3">
        <v>0</v>
      </c>
      <c r="N45" s="3">
        <v>0</v>
      </c>
      <c r="O45" s="3">
        <v>40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2">
        <f>+Tabla3[[#This Row],[V GRAVADAS]]</f>
        <v>40</v>
      </c>
      <c r="V45">
        <v>2</v>
      </c>
    </row>
    <row r="46" spans="1:22" hidden="1" x14ac:dyDescent="0.25">
      <c r="A46" t="s">
        <v>434</v>
      </c>
      <c r="B46" s="1" t="s">
        <v>449</v>
      </c>
      <c r="C46" t="s">
        <v>1</v>
      </c>
      <c r="D46" t="s">
        <v>92</v>
      </c>
      <c r="E46" t="s">
        <v>394</v>
      </c>
      <c r="F46" t="s">
        <v>395</v>
      </c>
      <c r="G46">
        <v>174</v>
      </c>
      <c r="H46">
        <v>174</v>
      </c>
      <c r="I46">
        <v>174</v>
      </c>
      <c r="J46">
        <v>174</v>
      </c>
      <c r="L46" s="3">
        <v>0</v>
      </c>
      <c r="M46" s="3">
        <v>0</v>
      </c>
      <c r="N46" s="3">
        <v>0</v>
      </c>
      <c r="O46" s="3">
        <v>93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2">
        <f>+Tabla3[[#This Row],[V GRAVADAS]]</f>
        <v>93</v>
      </c>
      <c r="V46">
        <v>2</v>
      </c>
    </row>
    <row r="47" spans="1:22" hidden="1" x14ac:dyDescent="0.25">
      <c r="A47" t="s">
        <v>434</v>
      </c>
      <c r="B47" s="1" t="s">
        <v>450</v>
      </c>
      <c r="C47" t="s">
        <v>1</v>
      </c>
      <c r="D47" t="s">
        <v>92</v>
      </c>
      <c r="E47" t="s">
        <v>394</v>
      </c>
      <c r="F47" t="s">
        <v>395</v>
      </c>
      <c r="G47">
        <v>175</v>
      </c>
      <c r="H47">
        <v>175</v>
      </c>
      <c r="I47">
        <v>175</v>
      </c>
      <c r="J47">
        <v>175</v>
      </c>
      <c r="L47" s="3">
        <v>0</v>
      </c>
      <c r="M47" s="3">
        <v>0</v>
      </c>
      <c r="N47" s="3">
        <v>0</v>
      </c>
      <c r="O47" s="3">
        <v>30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2">
        <f>+Tabla3[[#This Row],[V GRAVADAS]]</f>
        <v>30</v>
      </c>
      <c r="V47">
        <v>2</v>
      </c>
    </row>
    <row r="48" spans="1:22" hidden="1" x14ac:dyDescent="0.25">
      <c r="A48" t="s">
        <v>434</v>
      </c>
      <c r="B48" s="1" t="s">
        <v>451</v>
      </c>
      <c r="C48" t="s">
        <v>1</v>
      </c>
      <c r="D48" t="s">
        <v>92</v>
      </c>
      <c r="E48" t="s">
        <v>394</v>
      </c>
      <c r="F48" t="s">
        <v>395</v>
      </c>
      <c r="G48">
        <v>176</v>
      </c>
      <c r="H48">
        <v>176</v>
      </c>
      <c r="I48">
        <v>176</v>
      </c>
      <c r="J48">
        <v>176</v>
      </c>
      <c r="L48" s="3">
        <v>0</v>
      </c>
      <c r="M48" s="3">
        <v>0</v>
      </c>
      <c r="N48" s="3">
        <v>0</v>
      </c>
      <c r="O48" s="3">
        <v>65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2">
        <f>+Tabla3[[#This Row],[V GRAVADAS]]</f>
        <v>65</v>
      </c>
      <c r="V48">
        <v>2</v>
      </c>
    </row>
    <row r="49" spans="1:22" hidden="1" x14ac:dyDescent="0.25">
      <c r="A49" t="s">
        <v>434</v>
      </c>
      <c r="B49" s="1" t="s">
        <v>451</v>
      </c>
      <c r="C49" t="s">
        <v>1</v>
      </c>
      <c r="D49" t="s">
        <v>92</v>
      </c>
      <c r="E49" t="s">
        <v>394</v>
      </c>
      <c r="F49" t="s">
        <v>395</v>
      </c>
      <c r="G49">
        <v>177</v>
      </c>
      <c r="H49">
        <v>177</v>
      </c>
      <c r="I49">
        <v>177</v>
      </c>
      <c r="J49">
        <v>177</v>
      </c>
      <c r="L49" s="3">
        <v>0</v>
      </c>
      <c r="M49" s="3">
        <v>0</v>
      </c>
      <c r="N49" s="3">
        <v>0</v>
      </c>
      <c r="O49" s="3">
        <v>44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2">
        <f>+Tabla3[[#This Row],[V GRAVADAS]]</f>
        <v>44</v>
      </c>
      <c r="V49">
        <v>2</v>
      </c>
    </row>
    <row r="50" spans="1:22" x14ac:dyDescent="0.25">
      <c r="A50" t="s">
        <v>463</v>
      </c>
      <c r="B50" s="1" t="s">
        <v>464</v>
      </c>
      <c r="C50" t="s">
        <v>1</v>
      </c>
      <c r="D50" t="s">
        <v>92</v>
      </c>
      <c r="E50" t="s">
        <v>394</v>
      </c>
      <c r="F50" t="s">
        <v>395</v>
      </c>
      <c r="G50">
        <v>178</v>
      </c>
      <c r="H50">
        <v>178</v>
      </c>
      <c r="I50">
        <v>178</v>
      </c>
      <c r="J50">
        <v>178</v>
      </c>
      <c r="L50" s="3">
        <v>0</v>
      </c>
      <c r="M50" s="3">
        <v>0</v>
      </c>
      <c r="N50" s="3">
        <v>0</v>
      </c>
      <c r="O50" s="3">
        <v>159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2">
        <f>+Tabla3[[#This Row],[V GRAVADAS]]</f>
        <v>159</v>
      </c>
      <c r="V50">
        <v>2</v>
      </c>
    </row>
    <row r="51" spans="1:22" x14ac:dyDescent="0.25">
      <c r="A51" t="s">
        <v>463</v>
      </c>
      <c r="B51" s="1" t="s">
        <v>464</v>
      </c>
      <c r="C51" t="s">
        <v>1</v>
      </c>
      <c r="D51" t="s">
        <v>92</v>
      </c>
      <c r="E51" t="s">
        <v>394</v>
      </c>
      <c r="F51" t="s">
        <v>395</v>
      </c>
      <c r="G51">
        <v>179</v>
      </c>
      <c r="H51">
        <v>179</v>
      </c>
      <c r="I51">
        <v>179</v>
      </c>
      <c r="J51">
        <v>179</v>
      </c>
      <c r="L51" s="3">
        <v>0</v>
      </c>
      <c r="M51" s="3">
        <v>0</v>
      </c>
      <c r="N51" s="3">
        <v>0</v>
      </c>
      <c r="O51" s="3">
        <v>117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2">
        <f>+Tabla3[[#This Row],[V GRAVADAS]]</f>
        <v>117</v>
      </c>
      <c r="V51">
        <v>2</v>
      </c>
    </row>
    <row r="52" spans="1:22" x14ac:dyDescent="0.25">
      <c r="A52" t="s">
        <v>463</v>
      </c>
      <c r="B52" s="1" t="s">
        <v>465</v>
      </c>
      <c r="C52" t="s">
        <v>1</v>
      </c>
      <c r="D52" t="s">
        <v>92</v>
      </c>
      <c r="E52" t="s">
        <v>394</v>
      </c>
      <c r="F52" t="s">
        <v>395</v>
      </c>
      <c r="G52">
        <v>180</v>
      </c>
      <c r="H52">
        <v>180</v>
      </c>
      <c r="I52">
        <v>180</v>
      </c>
      <c r="J52">
        <v>180</v>
      </c>
      <c r="L52" s="3">
        <v>0</v>
      </c>
      <c r="M52" s="3">
        <v>0</v>
      </c>
      <c r="N52" s="3">
        <v>0</v>
      </c>
      <c r="O52" s="3">
        <v>191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2">
        <f>+Tabla3[[#This Row],[V GRAVADAS]]</f>
        <v>191</v>
      </c>
      <c r="V52">
        <v>2</v>
      </c>
    </row>
    <row r="53" spans="1:22" x14ac:dyDescent="0.25">
      <c r="A53" t="s">
        <v>463</v>
      </c>
      <c r="B53" s="1" t="s">
        <v>465</v>
      </c>
      <c r="C53" t="s">
        <v>1</v>
      </c>
      <c r="D53" t="s">
        <v>92</v>
      </c>
      <c r="E53" t="s">
        <v>394</v>
      </c>
      <c r="F53" t="s">
        <v>395</v>
      </c>
      <c r="G53">
        <v>181</v>
      </c>
      <c r="H53">
        <v>181</v>
      </c>
      <c r="I53">
        <v>181</v>
      </c>
      <c r="J53">
        <v>181</v>
      </c>
      <c r="L53" s="3">
        <v>0</v>
      </c>
      <c r="M53" s="3">
        <v>0</v>
      </c>
      <c r="N53" s="3">
        <v>0</v>
      </c>
      <c r="O53" s="3">
        <v>78.5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2">
        <f>+Tabla3[[#This Row],[V GRAVADAS]]</f>
        <v>78.5</v>
      </c>
      <c r="V53">
        <v>2</v>
      </c>
    </row>
    <row r="54" spans="1:22" x14ac:dyDescent="0.25">
      <c r="A54" t="s">
        <v>463</v>
      </c>
      <c r="B54" s="1" t="s">
        <v>466</v>
      </c>
      <c r="C54" t="s">
        <v>1</v>
      </c>
      <c r="D54" t="s">
        <v>92</v>
      </c>
      <c r="E54" t="s">
        <v>394</v>
      </c>
      <c r="F54" t="s">
        <v>395</v>
      </c>
      <c r="G54">
        <v>182</v>
      </c>
      <c r="H54">
        <v>182</v>
      </c>
      <c r="I54">
        <v>182</v>
      </c>
      <c r="J54">
        <v>182</v>
      </c>
      <c r="L54" s="3">
        <v>0</v>
      </c>
      <c r="M54" s="3">
        <v>0</v>
      </c>
      <c r="N54" s="3">
        <v>0</v>
      </c>
      <c r="O54" s="3">
        <v>39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2">
        <f>+Tabla3[[#This Row],[V GRAVADAS]]</f>
        <v>39</v>
      </c>
      <c r="V54">
        <v>2</v>
      </c>
    </row>
    <row r="55" spans="1:22" x14ac:dyDescent="0.25">
      <c r="A55" t="s">
        <v>463</v>
      </c>
      <c r="B55" s="1" t="s">
        <v>467</v>
      </c>
      <c r="C55" t="s">
        <v>1</v>
      </c>
      <c r="D55" t="s">
        <v>92</v>
      </c>
      <c r="E55" t="s">
        <v>394</v>
      </c>
      <c r="F55" t="s">
        <v>395</v>
      </c>
      <c r="G55">
        <v>183</v>
      </c>
      <c r="H55">
        <v>183</v>
      </c>
      <c r="I55">
        <v>183</v>
      </c>
      <c r="J55">
        <v>183</v>
      </c>
      <c r="L55" s="3">
        <v>0</v>
      </c>
      <c r="M55" s="3">
        <v>0</v>
      </c>
      <c r="N55" s="3">
        <v>0</v>
      </c>
      <c r="O55" s="3">
        <v>41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2">
        <f>+Tabla3[[#This Row],[V GRAVADAS]]</f>
        <v>41</v>
      </c>
      <c r="V55">
        <v>2</v>
      </c>
    </row>
    <row r="56" spans="1:22" x14ac:dyDescent="0.25">
      <c r="A56" t="s">
        <v>463</v>
      </c>
      <c r="B56" s="1" t="s">
        <v>468</v>
      </c>
      <c r="C56" t="s">
        <v>1</v>
      </c>
      <c r="D56" t="s">
        <v>92</v>
      </c>
      <c r="E56" t="s">
        <v>394</v>
      </c>
      <c r="F56" t="s">
        <v>395</v>
      </c>
      <c r="G56">
        <v>184</v>
      </c>
      <c r="H56">
        <v>184</v>
      </c>
      <c r="I56">
        <v>184</v>
      </c>
      <c r="J56">
        <v>184</v>
      </c>
      <c r="L56" s="3">
        <v>0</v>
      </c>
      <c r="M56" s="3">
        <v>0</v>
      </c>
      <c r="N56" s="3">
        <v>0</v>
      </c>
      <c r="O56" s="3">
        <v>121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2">
        <f>+Tabla3[[#This Row],[V GRAVADAS]]</f>
        <v>121</v>
      </c>
      <c r="V56">
        <v>2</v>
      </c>
    </row>
    <row r="57" spans="1:22" x14ac:dyDescent="0.25">
      <c r="A57" t="s">
        <v>463</v>
      </c>
      <c r="B57" s="1" t="s">
        <v>468</v>
      </c>
      <c r="C57" t="s">
        <v>1</v>
      </c>
      <c r="D57" t="s">
        <v>92</v>
      </c>
      <c r="E57" t="s">
        <v>394</v>
      </c>
      <c r="F57" t="s">
        <v>395</v>
      </c>
      <c r="G57">
        <v>185</v>
      </c>
      <c r="H57">
        <v>185</v>
      </c>
      <c r="I57">
        <v>185</v>
      </c>
      <c r="J57">
        <v>185</v>
      </c>
      <c r="L57" s="3">
        <v>0</v>
      </c>
      <c r="M57" s="3">
        <v>0</v>
      </c>
      <c r="N57" s="3">
        <v>0</v>
      </c>
      <c r="O57" s="3">
        <v>219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2">
        <f>+Tabla3[[#This Row],[V GRAVADAS]]</f>
        <v>219</v>
      </c>
      <c r="V57">
        <v>2</v>
      </c>
    </row>
    <row r="58" spans="1:22" x14ac:dyDescent="0.25">
      <c r="A58" t="s">
        <v>463</v>
      </c>
      <c r="B58" s="1" t="s">
        <v>469</v>
      </c>
      <c r="C58" t="s">
        <v>1</v>
      </c>
      <c r="D58" t="s">
        <v>92</v>
      </c>
      <c r="E58" t="s">
        <v>394</v>
      </c>
      <c r="F58" t="s">
        <v>395</v>
      </c>
      <c r="G58">
        <v>186</v>
      </c>
      <c r="H58">
        <v>186</v>
      </c>
      <c r="I58">
        <v>186</v>
      </c>
      <c r="J58">
        <v>186</v>
      </c>
      <c r="L58" s="3">
        <v>0</v>
      </c>
      <c r="M58" s="3">
        <v>0</v>
      </c>
      <c r="N58" s="3">
        <v>0</v>
      </c>
      <c r="O58" s="3">
        <v>110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2">
        <f>+Tabla3[[#This Row],[V GRAVADAS]]</f>
        <v>110</v>
      </c>
      <c r="V58">
        <v>2</v>
      </c>
    </row>
    <row r="59" spans="1:22" x14ac:dyDescent="0.25">
      <c r="A59" t="s">
        <v>463</v>
      </c>
      <c r="B59" s="1" t="s">
        <v>469</v>
      </c>
      <c r="C59" t="s">
        <v>1</v>
      </c>
      <c r="D59" t="s">
        <v>92</v>
      </c>
      <c r="E59" t="s">
        <v>394</v>
      </c>
      <c r="F59" t="s">
        <v>395</v>
      </c>
      <c r="G59">
        <v>187</v>
      </c>
      <c r="H59">
        <v>187</v>
      </c>
      <c r="I59">
        <v>187</v>
      </c>
      <c r="J59">
        <v>187</v>
      </c>
      <c r="L59" s="3">
        <v>0</v>
      </c>
      <c r="M59" s="3">
        <v>0</v>
      </c>
      <c r="N59" s="3">
        <v>0</v>
      </c>
      <c r="O59" s="3">
        <v>70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2">
        <f>+Tabla3[[#This Row],[V GRAVADAS]]</f>
        <v>70</v>
      </c>
      <c r="V59">
        <v>2</v>
      </c>
    </row>
    <row r="60" spans="1:22" x14ac:dyDescent="0.25">
      <c r="A60" t="s">
        <v>463</v>
      </c>
      <c r="B60" s="1" t="s">
        <v>470</v>
      </c>
      <c r="C60" t="s">
        <v>1</v>
      </c>
      <c r="D60" t="s">
        <v>92</v>
      </c>
      <c r="E60" t="s">
        <v>394</v>
      </c>
      <c r="F60" t="s">
        <v>395</v>
      </c>
      <c r="G60">
        <v>188</v>
      </c>
      <c r="H60">
        <v>188</v>
      </c>
      <c r="I60">
        <v>188</v>
      </c>
      <c r="J60">
        <v>188</v>
      </c>
      <c r="L60" s="3">
        <v>0</v>
      </c>
      <c r="M60" s="3">
        <v>0</v>
      </c>
      <c r="N60" s="3">
        <v>0</v>
      </c>
      <c r="O60" s="3">
        <v>60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2">
        <f>+Tabla3[[#This Row],[V GRAVADAS]]</f>
        <v>60</v>
      </c>
      <c r="V60">
        <v>2</v>
      </c>
    </row>
    <row r="61" spans="1:22" x14ac:dyDescent="0.25">
      <c r="A61" t="s">
        <v>463</v>
      </c>
      <c r="B61" s="1" t="s">
        <v>471</v>
      </c>
      <c r="C61" t="s">
        <v>1</v>
      </c>
      <c r="D61" t="s">
        <v>92</v>
      </c>
      <c r="E61" t="s">
        <v>394</v>
      </c>
      <c r="F61" t="s">
        <v>395</v>
      </c>
      <c r="G61">
        <v>189</v>
      </c>
      <c r="H61">
        <v>189</v>
      </c>
      <c r="I61">
        <v>189</v>
      </c>
      <c r="J61">
        <v>189</v>
      </c>
      <c r="L61" s="3">
        <v>0</v>
      </c>
      <c r="M61" s="3">
        <v>0</v>
      </c>
      <c r="N61" s="3">
        <v>0</v>
      </c>
      <c r="O61" s="3">
        <v>30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2">
        <f>+Tabla3[[#This Row],[V GRAVADAS]]</f>
        <v>30</v>
      </c>
      <c r="V61">
        <v>2</v>
      </c>
    </row>
    <row r="62" spans="1:22" x14ac:dyDescent="0.25">
      <c r="A62" t="s">
        <v>463</v>
      </c>
      <c r="B62" s="1" t="s">
        <v>472</v>
      </c>
      <c r="C62" t="s">
        <v>1</v>
      </c>
      <c r="D62" t="s">
        <v>92</v>
      </c>
      <c r="E62" t="s">
        <v>394</v>
      </c>
      <c r="F62" t="s">
        <v>395</v>
      </c>
      <c r="G62">
        <v>190</v>
      </c>
      <c r="H62">
        <v>190</v>
      </c>
      <c r="I62">
        <v>190</v>
      </c>
      <c r="J62">
        <v>190</v>
      </c>
      <c r="L62" s="3">
        <v>0</v>
      </c>
      <c r="M62" s="3">
        <v>0</v>
      </c>
      <c r="N62" s="3">
        <v>0</v>
      </c>
      <c r="O62" s="3">
        <v>147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2">
        <f>+Tabla3[[#This Row],[V GRAVADAS]]</f>
        <v>147</v>
      </c>
      <c r="V62">
        <v>2</v>
      </c>
    </row>
    <row r="63" spans="1:22" x14ac:dyDescent="0.25">
      <c r="A63" t="s">
        <v>463</v>
      </c>
      <c r="B63" s="1" t="s">
        <v>473</v>
      </c>
      <c r="C63" t="s">
        <v>1</v>
      </c>
      <c r="D63" t="s">
        <v>92</v>
      </c>
      <c r="E63" t="s">
        <v>394</v>
      </c>
      <c r="F63" t="s">
        <v>395</v>
      </c>
      <c r="G63">
        <v>191</v>
      </c>
      <c r="H63">
        <v>191</v>
      </c>
      <c r="I63">
        <v>191</v>
      </c>
      <c r="J63">
        <v>191</v>
      </c>
      <c r="L63" s="3">
        <v>0</v>
      </c>
      <c r="M63" s="3">
        <v>0</v>
      </c>
      <c r="N63" s="3">
        <v>0</v>
      </c>
      <c r="O63" s="3">
        <v>190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2">
        <f>+Tabla3[[#This Row],[V GRAVADAS]]</f>
        <v>190</v>
      </c>
      <c r="V63">
        <v>2</v>
      </c>
    </row>
    <row r="64" spans="1:22" x14ac:dyDescent="0.25">
      <c r="A64" t="s">
        <v>463</v>
      </c>
      <c r="B64" s="1" t="s">
        <v>473</v>
      </c>
      <c r="C64" t="s">
        <v>1</v>
      </c>
      <c r="D64" t="s">
        <v>92</v>
      </c>
      <c r="E64" t="s">
        <v>394</v>
      </c>
      <c r="F64" t="s">
        <v>395</v>
      </c>
      <c r="G64">
        <v>192</v>
      </c>
      <c r="H64">
        <v>192</v>
      </c>
      <c r="I64">
        <v>192</v>
      </c>
      <c r="J64">
        <v>192</v>
      </c>
      <c r="L64" s="3">
        <v>0</v>
      </c>
      <c r="M64" s="3">
        <v>0</v>
      </c>
      <c r="N64" s="3">
        <v>0</v>
      </c>
      <c r="O64" s="3">
        <v>75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2">
        <f>+Tabla3[[#This Row],[V GRAVADAS]]</f>
        <v>75</v>
      </c>
      <c r="V64">
        <v>2</v>
      </c>
    </row>
    <row r="65" spans="1:22" x14ac:dyDescent="0.25">
      <c r="A65" t="s">
        <v>463</v>
      </c>
      <c r="B65" s="1" t="s">
        <v>474</v>
      </c>
      <c r="C65" t="s">
        <v>1</v>
      </c>
      <c r="D65" t="s">
        <v>92</v>
      </c>
      <c r="E65" t="s">
        <v>394</v>
      </c>
      <c r="F65" t="s">
        <v>395</v>
      </c>
      <c r="G65">
        <v>193</v>
      </c>
      <c r="H65">
        <v>193</v>
      </c>
      <c r="I65">
        <v>193</v>
      </c>
      <c r="J65">
        <v>193</v>
      </c>
      <c r="L65" s="3">
        <v>0</v>
      </c>
      <c r="M65" s="3">
        <v>0</v>
      </c>
      <c r="N65" s="3">
        <v>0</v>
      </c>
      <c r="O65" s="3">
        <v>25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2">
        <f>+Tabla3[[#This Row],[V GRAVADAS]]</f>
        <v>25</v>
      </c>
      <c r="V65">
        <v>2</v>
      </c>
    </row>
    <row r="66" spans="1:22" x14ac:dyDescent="0.25">
      <c r="A66" t="s">
        <v>463</v>
      </c>
      <c r="B66" s="1" t="s">
        <v>475</v>
      </c>
      <c r="C66" t="s">
        <v>1</v>
      </c>
      <c r="D66" t="s">
        <v>92</v>
      </c>
      <c r="E66" t="s">
        <v>394</v>
      </c>
      <c r="F66" t="s">
        <v>395</v>
      </c>
      <c r="G66">
        <v>194</v>
      </c>
      <c r="H66">
        <v>194</v>
      </c>
      <c r="I66">
        <v>194</v>
      </c>
      <c r="J66">
        <v>194</v>
      </c>
      <c r="L66" s="3">
        <v>0</v>
      </c>
      <c r="M66" s="3">
        <v>0</v>
      </c>
      <c r="N66" s="3">
        <v>0</v>
      </c>
      <c r="O66" s="3">
        <v>16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2">
        <f>+Tabla3[[#This Row],[V GRAVADAS]]</f>
        <v>16</v>
      </c>
      <c r="V66">
        <v>2</v>
      </c>
    </row>
    <row r="67" spans="1:22" x14ac:dyDescent="0.25">
      <c r="A67" t="s">
        <v>463</v>
      </c>
      <c r="B67" s="1" t="s">
        <v>476</v>
      </c>
      <c r="C67" t="s">
        <v>1</v>
      </c>
      <c r="D67" t="s">
        <v>92</v>
      </c>
      <c r="E67" t="s">
        <v>394</v>
      </c>
      <c r="F67" t="s">
        <v>395</v>
      </c>
      <c r="G67">
        <v>195</v>
      </c>
      <c r="H67">
        <v>195</v>
      </c>
      <c r="I67">
        <v>195</v>
      </c>
      <c r="J67">
        <v>195</v>
      </c>
      <c r="L67" s="3">
        <v>0</v>
      </c>
      <c r="M67" s="3">
        <v>0</v>
      </c>
      <c r="N67" s="3">
        <v>0</v>
      </c>
      <c r="O67" s="3">
        <v>105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2">
        <f>+Tabla3[[#This Row],[V GRAVADAS]]</f>
        <v>105</v>
      </c>
      <c r="V67">
        <v>2</v>
      </c>
    </row>
    <row r="68" spans="1:22" x14ac:dyDescent="0.25">
      <c r="A68" t="s">
        <v>463</v>
      </c>
      <c r="B68" s="1" t="s">
        <v>477</v>
      </c>
      <c r="C68" t="s">
        <v>1</v>
      </c>
      <c r="D68" t="s">
        <v>92</v>
      </c>
      <c r="E68" t="s">
        <v>394</v>
      </c>
      <c r="F68" t="s">
        <v>395</v>
      </c>
      <c r="G68">
        <v>196</v>
      </c>
      <c r="H68">
        <v>196</v>
      </c>
      <c r="I68">
        <v>196</v>
      </c>
      <c r="J68">
        <v>196</v>
      </c>
      <c r="L68" s="3">
        <v>0</v>
      </c>
      <c r="M68" s="3">
        <v>0</v>
      </c>
      <c r="N68" s="3">
        <v>0</v>
      </c>
      <c r="O68" s="3">
        <v>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2">
        <f>+Tabla3[[#This Row],[V GRAVADAS]]</f>
        <v>83</v>
      </c>
      <c r="V68">
        <v>2</v>
      </c>
    </row>
    <row r="69" spans="1:22" x14ac:dyDescent="0.25">
      <c r="A69" t="s">
        <v>463</v>
      </c>
      <c r="B69" s="1" t="s">
        <v>477</v>
      </c>
      <c r="C69" t="s">
        <v>1</v>
      </c>
      <c r="D69" t="s">
        <v>92</v>
      </c>
      <c r="E69" t="s">
        <v>394</v>
      </c>
      <c r="F69" t="s">
        <v>395</v>
      </c>
      <c r="G69">
        <v>197</v>
      </c>
      <c r="H69">
        <v>197</v>
      </c>
      <c r="I69">
        <v>197</v>
      </c>
      <c r="J69">
        <v>197</v>
      </c>
      <c r="L69" s="3">
        <v>0</v>
      </c>
      <c r="M69" s="3">
        <v>0</v>
      </c>
      <c r="N69" s="3">
        <v>0</v>
      </c>
      <c r="O69" s="3">
        <v>92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2">
        <f>+Tabla3[[#This Row],[V GRAVADAS]]</f>
        <v>92</v>
      </c>
      <c r="V69">
        <v>2</v>
      </c>
    </row>
    <row r="70" spans="1:22" x14ac:dyDescent="0.25">
      <c r="A70" t="s">
        <v>463</v>
      </c>
      <c r="B70" s="1" t="s">
        <v>477</v>
      </c>
      <c r="C70" t="s">
        <v>1</v>
      </c>
      <c r="D70" t="s">
        <v>92</v>
      </c>
      <c r="E70" t="s">
        <v>394</v>
      </c>
      <c r="F70" t="s">
        <v>395</v>
      </c>
      <c r="G70">
        <v>198</v>
      </c>
      <c r="H70">
        <v>198</v>
      </c>
      <c r="I70">
        <v>198</v>
      </c>
      <c r="J70">
        <v>198</v>
      </c>
      <c r="L70" s="3">
        <v>0</v>
      </c>
      <c r="M70" s="3">
        <v>0</v>
      </c>
      <c r="N70" s="3">
        <v>0</v>
      </c>
      <c r="O70" s="3">
        <v>95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2">
        <f>+Tabla3[[#This Row],[V GRAVADAS]]</f>
        <v>95</v>
      </c>
      <c r="V70">
        <v>2</v>
      </c>
    </row>
    <row r="71" spans="1:22" x14ac:dyDescent="0.25">
      <c r="A71" t="s">
        <v>94</v>
      </c>
      <c r="L71" s="2"/>
      <c r="M71" s="2"/>
      <c r="N71" s="2"/>
      <c r="O71" s="31">
        <f>SUBTOTAL(109,Tabla3[V GRAVADAS])</f>
        <v>2063.5</v>
      </c>
      <c r="P71" s="2"/>
      <c r="Q71" s="2"/>
      <c r="R71" s="31">
        <f>SUBTOTAL(109,Tabla3[EX SERVICE])</f>
        <v>0</v>
      </c>
      <c r="S71" s="2"/>
      <c r="T71" s="2"/>
      <c r="U71" s="31">
        <f>SUBTOTAL(109,Tabla3[TOTAL VENTA])</f>
        <v>2063.5</v>
      </c>
      <c r="V71">
        <f>SUBTOTAL(103,Tabla3[ANEXO])</f>
        <v>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N638"/>
  <sheetViews>
    <sheetView workbookViewId="0">
      <selection activeCell="B2" sqref="B2:B22"/>
    </sheetView>
  </sheetViews>
  <sheetFormatPr baseColWidth="10" defaultRowHeight="15" x14ac:dyDescent="0.25"/>
  <cols>
    <col min="3" max="3" width="11.42578125" style="3"/>
  </cols>
  <sheetData>
    <row r="2" spans="1:7" x14ac:dyDescent="0.25">
      <c r="A2">
        <v>178</v>
      </c>
      <c r="B2">
        <v>159</v>
      </c>
      <c r="C2" s="83" t="s">
        <v>92</v>
      </c>
      <c r="D2" s="1" t="s">
        <v>415</v>
      </c>
      <c r="E2" s="1" t="s">
        <v>400</v>
      </c>
      <c r="F2" s="1" t="s">
        <v>93</v>
      </c>
      <c r="G2" t="str">
        <f t="shared" ref="G2:G11" si="0">+C2&amp;F2&amp;D2&amp;F2&amp;E2</f>
        <v>01/04/2023</v>
      </c>
    </row>
    <row r="3" spans="1:7" x14ac:dyDescent="0.25">
      <c r="A3">
        <v>179</v>
      </c>
      <c r="B3">
        <v>117</v>
      </c>
      <c r="C3" s="83" t="s">
        <v>92</v>
      </c>
      <c r="D3" s="1" t="s">
        <v>415</v>
      </c>
      <c r="E3" s="1" t="s">
        <v>400</v>
      </c>
      <c r="F3" s="1" t="s">
        <v>93</v>
      </c>
      <c r="G3" t="str">
        <f t="shared" si="0"/>
        <v>01/04/2023</v>
      </c>
    </row>
    <row r="4" spans="1:7" x14ac:dyDescent="0.25">
      <c r="A4">
        <v>180</v>
      </c>
      <c r="B4">
        <v>191</v>
      </c>
      <c r="C4" s="83" t="s">
        <v>0</v>
      </c>
      <c r="D4" s="1" t="s">
        <v>415</v>
      </c>
      <c r="E4" s="1" t="s">
        <v>400</v>
      </c>
      <c r="F4" s="1" t="s">
        <v>93</v>
      </c>
      <c r="G4" t="str">
        <f t="shared" si="0"/>
        <v>03/04/2023</v>
      </c>
    </row>
    <row r="5" spans="1:7" x14ac:dyDescent="0.25">
      <c r="A5">
        <v>181</v>
      </c>
      <c r="B5">
        <v>78.5</v>
      </c>
      <c r="C5" s="83" t="s">
        <v>0</v>
      </c>
      <c r="D5" s="1" t="s">
        <v>415</v>
      </c>
      <c r="E5" s="1" t="s">
        <v>400</v>
      </c>
      <c r="F5" s="1" t="s">
        <v>93</v>
      </c>
      <c r="G5" t="str">
        <f t="shared" si="0"/>
        <v>03/04/2023</v>
      </c>
    </row>
    <row r="6" spans="1:7" x14ac:dyDescent="0.25">
      <c r="A6">
        <v>182</v>
      </c>
      <c r="B6">
        <v>39</v>
      </c>
      <c r="C6" s="83" t="s">
        <v>455</v>
      </c>
      <c r="D6" s="1" t="s">
        <v>415</v>
      </c>
      <c r="E6" s="1" t="s">
        <v>400</v>
      </c>
      <c r="F6" s="1" t="s">
        <v>93</v>
      </c>
      <c r="G6" t="str">
        <f t="shared" si="0"/>
        <v>12/04/2023</v>
      </c>
    </row>
    <row r="7" spans="1:7" x14ac:dyDescent="0.25">
      <c r="A7">
        <v>183</v>
      </c>
      <c r="B7">
        <v>41</v>
      </c>
      <c r="C7" s="83" t="s">
        <v>456</v>
      </c>
      <c r="D7" s="1" t="s">
        <v>415</v>
      </c>
      <c r="E7" s="1" t="s">
        <v>400</v>
      </c>
      <c r="F7" s="1" t="s">
        <v>93</v>
      </c>
      <c r="G7" t="str">
        <f t="shared" si="0"/>
        <v>13/04/2023</v>
      </c>
    </row>
    <row r="8" spans="1:7" x14ac:dyDescent="0.25">
      <c r="A8">
        <v>184</v>
      </c>
      <c r="B8">
        <v>121</v>
      </c>
      <c r="C8" s="83" t="s">
        <v>457</v>
      </c>
      <c r="D8" s="1" t="s">
        <v>415</v>
      </c>
      <c r="E8" s="1" t="s">
        <v>400</v>
      </c>
      <c r="F8" s="1" t="s">
        <v>93</v>
      </c>
      <c r="G8" t="str">
        <f t="shared" si="0"/>
        <v>15/04/2023</v>
      </c>
    </row>
    <row r="9" spans="1:7" x14ac:dyDescent="0.25">
      <c r="A9">
        <v>185</v>
      </c>
      <c r="B9">
        <v>219</v>
      </c>
      <c r="C9" s="83" t="s">
        <v>457</v>
      </c>
      <c r="D9" s="1" t="s">
        <v>415</v>
      </c>
      <c r="E9" s="1" t="s">
        <v>400</v>
      </c>
      <c r="F9" s="1" t="s">
        <v>93</v>
      </c>
      <c r="G9" t="str">
        <f t="shared" si="0"/>
        <v>15/04/2023</v>
      </c>
    </row>
    <row r="10" spans="1:7" x14ac:dyDescent="0.25">
      <c r="A10">
        <v>186</v>
      </c>
      <c r="B10">
        <v>110</v>
      </c>
      <c r="C10" s="83" t="s">
        <v>416</v>
      </c>
      <c r="D10" s="1" t="s">
        <v>415</v>
      </c>
      <c r="E10" s="1" t="s">
        <v>400</v>
      </c>
      <c r="F10" s="1" t="s">
        <v>93</v>
      </c>
      <c r="G10" t="str">
        <f t="shared" si="0"/>
        <v>17/04/2023</v>
      </c>
    </row>
    <row r="11" spans="1:7" x14ac:dyDescent="0.25">
      <c r="A11">
        <v>187</v>
      </c>
      <c r="B11">
        <v>70</v>
      </c>
      <c r="C11" s="83" t="s">
        <v>416</v>
      </c>
      <c r="D11" s="1" t="s">
        <v>415</v>
      </c>
      <c r="E11" s="1" t="s">
        <v>400</v>
      </c>
      <c r="F11" s="1" t="s">
        <v>93</v>
      </c>
      <c r="G11" t="str">
        <f t="shared" si="0"/>
        <v>17/04/2023</v>
      </c>
    </row>
    <row r="12" spans="1:7" x14ac:dyDescent="0.25">
      <c r="A12">
        <v>188</v>
      </c>
      <c r="B12">
        <v>60</v>
      </c>
      <c r="C12" s="83" t="s">
        <v>417</v>
      </c>
      <c r="D12" s="1" t="s">
        <v>415</v>
      </c>
      <c r="E12" s="1" t="s">
        <v>400</v>
      </c>
      <c r="F12" s="1" t="s">
        <v>93</v>
      </c>
      <c r="G12" t="str">
        <f t="shared" ref="G12:G18" si="1">+C12&amp;F12&amp;D12&amp;F12&amp;E12</f>
        <v>18/04/2023</v>
      </c>
    </row>
    <row r="13" spans="1:7" x14ac:dyDescent="0.25">
      <c r="A13">
        <v>189</v>
      </c>
      <c r="B13">
        <v>30</v>
      </c>
      <c r="C13" s="83" t="s">
        <v>458</v>
      </c>
      <c r="D13" s="1" t="s">
        <v>415</v>
      </c>
      <c r="E13" s="1" t="s">
        <v>400</v>
      </c>
      <c r="F13" s="1" t="s">
        <v>93</v>
      </c>
      <c r="G13" t="str">
        <f t="shared" si="1"/>
        <v>20/04/2023</v>
      </c>
    </row>
    <row r="14" spans="1:7" x14ac:dyDescent="0.25">
      <c r="A14">
        <v>190</v>
      </c>
      <c r="B14">
        <v>147</v>
      </c>
      <c r="C14" s="83" t="s">
        <v>433</v>
      </c>
      <c r="D14" s="1" t="s">
        <v>415</v>
      </c>
      <c r="E14" s="1" t="s">
        <v>400</v>
      </c>
      <c r="F14" s="1" t="s">
        <v>93</v>
      </c>
      <c r="G14" t="str">
        <f t="shared" si="1"/>
        <v>21/04/2023</v>
      </c>
    </row>
    <row r="15" spans="1:7" x14ac:dyDescent="0.25">
      <c r="A15">
        <v>191</v>
      </c>
      <c r="B15">
        <v>190</v>
      </c>
      <c r="C15" s="83" t="s">
        <v>459</v>
      </c>
      <c r="D15" s="1" t="s">
        <v>415</v>
      </c>
      <c r="E15" s="1" t="s">
        <v>400</v>
      </c>
      <c r="F15" s="1" t="s">
        <v>93</v>
      </c>
      <c r="G15" t="str">
        <f t="shared" si="1"/>
        <v>22/04/2023</v>
      </c>
    </row>
    <row r="16" spans="1:7" x14ac:dyDescent="0.25">
      <c r="A16">
        <v>192</v>
      </c>
      <c r="B16">
        <v>75</v>
      </c>
      <c r="C16" s="83" t="s">
        <v>459</v>
      </c>
      <c r="D16" s="1" t="s">
        <v>415</v>
      </c>
      <c r="E16" s="1" t="s">
        <v>400</v>
      </c>
      <c r="F16" s="1" t="s">
        <v>93</v>
      </c>
      <c r="G16" t="str">
        <f t="shared" si="1"/>
        <v>22/04/2023</v>
      </c>
    </row>
    <row r="17" spans="1:13" x14ac:dyDescent="0.25">
      <c r="A17">
        <v>193</v>
      </c>
      <c r="B17">
        <v>25</v>
      </c>
      <c r="C17" s="83" t="s">
        <v>418</v>
      </c>
      <c r="D17" s="1" t="s">
        <v>415</v>
      </c>
      <c r="E17" s="1" t="s">
        <v>400</v>
      </c>
      <c r="F17" s="1" t="s">
        <v>93</v>
      </c>
      <c r="G17" t="str">
        <f t="shared" si="1"/>
        <v>24/04/2023</v>
      </c>
    </row>
    <row r="18" spans="1:13" x14ac:dyDescent="0.25">
      <c r="A18">
        <v>194</v>
      </c>
      <c r="B18">
        <v>16</v>
      </c>
      <c r="C18" s="83" t="s">
        <v>460</v>
      </c>
      <c r="D18" s="1" t="s">
        <v>415</v>
      </c>
      <c r="E18" s="1" t="s">
        <v>400</v>
      </c>
      <c r="F18" s="1" t="s">
        <v>93</v>
      </c>
      <c r="G18" t="str">
        <f t="shared" si="1"/>
        <v>26/04/2023</v>
      </c>
    </row>
    <row r="19" spans="1:13" x14ac:dyDescent="0.25">
      <c r="A19">
        <v>195</v>
      </c>
      <c r="B19">
        <v>105</v>
      </c>
      <c r="C19" s="1" t="s">
        <v>461</v>
      </c>
      <c r="D19" s="1" t="s">
        <v>415</v>
      </c>
      <c r="E19" s="1" t="s">
        <v>400</v>
      </c>
      <c r="F19" s="1" t="s">
        <v>93</v>
      </c>
      <c r="G19" t="str">
        <f t="shared" ref="G19:G21" si="2">+C19&amp;F19&amp;D19&amp;F19&amp;E19</f>
        <v>27/04/2023</v>
      </c>
    </row>
    <row r="20" spans="1:13" x14ac:dyDescent="0.25">
      <c r="A20">
        <v>196</v>
      </c>
      <c r="B20">
        <v>83</v>
      </c>
      <c r="C20" s="1" t="s">
        <v>462</v>
      </c>
      <c r="D20" s="1" t="s">
        <v>415</v>
      </c>
      <c r="E20" s="1" t="s">
        <v>400</v>
      </c>
      <c r="F20" s="1" t="s">
        <v>93</v>
      </c>
      <c r="G20" t="str">
        <f t="shared" si="2"/>
        <v>29/04/2023</v>
      </c>
    </row>
    <row r="21" spans="1:13" x14ac:dyDescent="0.25">
      <c r="A21">
        <v>197</v>
      </c>
      <c r="B21">
        <v>92</v>
      </c>
      <c r="C21" s="1" t="s">
        <v>462</v>
      </c>
      <c r="D21" s="1" t="s">
        <v>415</v>
      </c>
      <c r="E21" s="1" t="s">
        <v>400</v>
      </c>
      <c r="F21" s="1" t="s">
        <v>93</v>
      </c>
      <c r="G21" t="str">
        <f t="shared" si="2"/>
        <v>29/04/2023</v>
      </c>
      <c r="M21" s="3"/>
    </row>
    <row r="22" spans="1:13" x14ac:dyDescent="0.25">
      <c r="A22">
        <v>198</v>
      </c>
      <c r="B22">
        <v>95</v>
      </c>
      <c r="C22" s="1" t="s">
        <v>462</v>
      </c>
      <c r="D22" s="1" t="s">
        <v>415</v>
      </c>
      <c r="E22" s="1" t="s">
        <v>400</v>
      </c>
      <c r="F22" s="1" t="s">
        <v>93</v>
      </c>
      <c r="G22" t="str">
        <f t="shared" ref="G22" si="3">+C22&amp;F22&amp;D22&amp;F22&amp;E22</f>
        <v>29/04/2023</v>
      </c>
    </row>
    <row r="23" spans="1:13" x14ac:dyDescent="0.25">
      <c r="C23" s="1"/>
      <c r="D23" s="1"/>
      <c r="E23" s="1"/>
      <c r="F23" s="1"/>
      <c r="M23" s="3"/>
    </row>
    <row r="24" spans="1:13" x14ac:dyDescent="0.25">
      <c r="B24">
        <f>SUM(B2:B23)</f>
        <v>2063.5</v>
      </c>
      <c r="C24" s="1"/>
      <c r="D24" s="1"/>
      <c r="E24" s="1"/>
      <c r="F24" s="1"/>
      <c r="M24" s="3"/>
    </row>
    <row r="25" spans="1:13" x14ac:dyDescent="0.25">
      <c r="C25" s="1"/>
      <c r="D25" s="1"/>
      <c r="E25" s="1"/>
      <c r="F25" s="1"/>
    </row>
    <row r="26" spans="1:13" x14ac:dyDescent="0.25">
      <c r="C26" s="1"/>
      <c r="D26" s="1"/>
      <c r="E26" s="1"/>
      <c r="F26" s="1"/>
    </row>
    <row r="27" spans="1:13" x14ac:dyDescent="0.25">
      <c r="C27" s="1"/>
      <c r="D27" s="1"/>
      <c r="E27" s="1"/>
      <c r="F27" s="1"/>
      <c r="M27" s="31"/>
    </row>
    <row r="28" spans="1:13" x14ac:dyDescent="0.25">
      <c r="C28" s="1"/>
      <c r="D28" s="1"/>
      <c r="E28" s="1"/>
      <c r="F28" s="1"/>
    </row>
    <row r="29" spans="1:13" x14ac:dyDescent="0.25">
      <c r="C29" s="1"/>
      <c r="D29" s="1"/>
      <c r="E29" s="1"/>
      <c r="F29" s="1"/>
    </row>
    <row r="30" spans="1:13" x14ac:dyDescent="0.25">
      <c r="C30" s="1"/>
      <c r="D30" s="1"/>
      <c r="E30" s="1"/>
      <c r="F30" s="1"/>
    </row>
    <row r="36" spans="14:14" x14ac:dyDescent="0.25">
      <c r="N36" s="3"/>
    </row>
    <row r="99" spans="5:5" x14ac:dyDescent="0.25">
      <c r="E99" s="31"/>
    </row>
    <row r="299" spans="5:5" x14ac:dyDescent="0.25">
      <c r="E299" s="31"/>
    </row>
    <row r="638" spans="3:3" x14ac:dyDescent="0.25">
      <c r="C638"/>
    </row>
  </sheetData>
  <autoFilter ref="A1:G1">
    <sortState ref="A2:G30">
      <sortCondition ref="A1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384</v>
      </c>
      <c r="E1" s="1" t="s">
        <v>83</v>
      </c>
      <c r="F1" s="1" t="s">
        <v>385</v>
      </c>
      <c r="G1" s="81" t="s">
        <v>386</v>
      </c>
      <c r="H1" s="81" t="s">
        <v>387</v>
      </c>
      <c r="I1" s="1" t="s">
        <v>18</v>
      </c>
    </row>
    <row r="2" spans="1:9" x14ac:dyDescent="0.25">
      <c r="D2" s="1" t="s">
        <v>388</v>
      </c>
      <c r="I2" s="1" t="s">
        <v>389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2023-03-27T14:26:09Z</cp:lastPrinted>
  <dcterms:created xsi:type="dcterms:W3CDTF">2021-04-05T22:54:25Z</dcterms:created>
  <dcterms:modified xsi:type="dcterms:W3CDTF">2023-05-16T23:37:13Z</dcterms:modified>
</cp:coreProperties>
</file>