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-15" windowWidth="20520" windowHeight="7770" tabRatio="696" firstSheet="2" activeTab="3"/>
  </bookViews>
  <sheets>
    <sheet name="Compras" sheetId="6" r:id="rId1"/>
    <sheet name="Libro de Compras" sheetId="7" r:id="rId2"/>
    <sheet name="Hoja2" sheetId="17" r:id="rId3"/>
    <sheet name="Contribuyente" sheetId="5" r:id="rId4"/>
    <sheet name="Libro de Contribuyente" sheetId="8" r:id="rId5"/>
    <sheet name="RESUMEN" sheetId="16" r:id="rId6"/>
    <sheet name="Consumidor" sheetId="9" r:id="rId7"/>
    <sheet name="Libro de Consumidor" sheetId="10" r:id="rId8"/>
    <sheet name="base de clientes" sheetId="3" r:id="rId9"/>
    <sheet name="RET 1%" sheetId="12" r:id="rId10"/>
    <sheet name="RET 10%" sheetId="13" r:id="rId11"/>
    <sheet name="DECLARACION" sheetId="14" r:id="rId12"/>
    <sheet name="Hoja1" sheetId="11" r:id="rId13"/>
  </sheets>
  <externalReferences>
    <externalReference r:id="rId14"/>
    <externalReference r:id="rId15"/>
    <externalReference r:id="rId16"/>
  </externalReferences>
  <definedNames>
    <definedName name="_xlnm._FilterDatabase" localSheetId="9" hidden="1">'RET 1%'!$A$1:$I$72</definedName>
    <definedName name="_xlnm._FilterDatabase" localSheetId="10" hidden="1">'RET 10%'!$A$1:$S$34</definedName>
    <definedName name="_xlnm.Print_Area" localSheetId="3">Contribuyente!$A$1:$E$23</definedName>
    <definedName name="SegmentaciónDeDatos_FECHA">#N/A</definedName>
  </definedNames>
  <calcPr calcId="144525"/>
  <pivotCaches>
    <pivotCache cacheId="0" r:id="rId17"/>
    <pivotCache cacheId="1" r:id="rId18"/>
  </pivotCaches>
  <extLst>
    <ext xmlns:x14="http://schemas.microsoft.com/office/spreadsheetml/2009/9/main" uri="{BBE1A952-AA13-448e-AADC-164F8A28A991}">
      <x14:slicerCaches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" l="1"/>
  <c r="D3" i="8"/>
  <c r="A4" i="8" l="1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U101" i="8" l="1"/>
  <c r="D9" i="6" l="1"/>
  <c r="P50" i="10" l="1"/>
  <c r="U45" i="10"/>
  <c r="U48" i="10"/>
  <c r="U47" i="10"/>
  <c r="U46" i="10"/>
  <c r="U49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F4" i="6" l="1"/>
  <c r="G4" i="6"/>
  <c r="J4" i="6" l="1"/>
  <c r="D4" i="6" s="1"/>
  <c r="H73" i="12" l="1"/>
  <c r="I18" i="14" s="1"/>
  <c r="G73" i="12"/>
  <c r="K434" i="7"/>
  <c r="F14" i="14" s="1"/>
  <c r="H434" i="7"/>
  <c r="G14" i="14" s="1"/>
  <c r="Q434" i="7"/>
  <c r="U50" i="10"/>
  <c r="R50" i="10"/>
  <c r="J4" i="14" s="1"/>
  <c r="O50" i="10"/>
  <c r="L50" i="10"/>
  <c r="G4" i="14" s="1"/>
  <c r="R101" i="8"/>
  <c r="Q101" i="8"/>
  <c r="H4" i="14" s="1"/>
  <c r="I4" i="14" l="1"/>
  <c r="I5" i="14" s="1"/>
  <c r="I9" i="14" s="1"/>
  <c r="J9" i="14"/>
  <c r="I8" i="14"/>
  <c r="G9" i="14"/>
  <c r="G2997" i="13"/>
  <c r="I2997" i="13"/>
  <c r="L10" i="14" s="1"/>
  <c r="D11" i="5" l="1"/>
  <c r="D9" i="5"/>
  <c r="D9" i="9" l="1"/>
  <c r="D10" i="9" s="1"/>
  <c r="D11" i="9" s="1"/>
  <c r="D22" i="9" l="1"/>
  <c r="D15" i="5" l="1"/>
  <c r="D18" i="5" s="1"/>
  <c r="H9" i="14"/>
  <c r="I14" i="14" l="1"/>
  <c r="I15" i="14" s="1"/>
  <c r="K9" i="14"/>
  <c r="F15" i="14"/>
  <c r="D17" i="6"/>
  <c r="D18" i="6" s="1"/>
  <c r="K13" i="14" l="1"/>
  <c r="K14" i="14" s="1"/>
  <c r="L14" i="14" s="1"/>
  <c r="G18" i="14" s="1"/>
  <c r="L9" i="14"/>
  <c r="M10" i="14" s="1"/>
  <c r="F18" i="14"/>
  <c r="G19" i="14" l="1"/>
  <c r="H18" i="14" s="1"/>
  <c r="J18" i="14" s="1"/>
  <c r="L16" i="14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<sst xmlns="http://schemas.openxmlformats.org/spreadsheetml/2006/main" count="5802" uniqueCount="709">
  <si>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</si>
  <si>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</si>
  <si>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</si>
  <si>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</si>
  <si>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</si>
  <si>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</si>
  <si>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</si>
  <si>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</si>
  <si>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</si>
  <si>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</si>
  <si>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</si>
  <si>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</si>
  <si>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</si>
  <si>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</si>
  <si>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</si>
  <si>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</si>
  <si>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</si>
  <si>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</si>
  <si>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</si>
  <si>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</si>
  <si>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</si>
  <si>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</si>
  <si>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</si>
  <si>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</si>
  <si>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</si>
  <si>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</si>
  <si>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</si>
  <si>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</si>
  <si>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</si>
  <si>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</si>
  <si>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</si>
  <si>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</si>
  <si>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</si>
  <si>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</si>
  <si>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</si>
  <si>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</si>
  <si>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</si>
  <si>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</si>
  <si>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</si>
  <si>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</si>
  <si>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</si>
  <si>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</si>
  <si>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</si>
  <si>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</si>
  <si>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</si>
  <si>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</si>
  <si>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</si>
  <si>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</si>
  <si>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</si>
  <si>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</si>
  <si>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</si>
  <si>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</si>
  <si>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</si>
  <si>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</si>
  <si>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</si>
  <si>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</si>
  <si>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</si>
  <si>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</si>
  <si>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</si>
  <si>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</si>
  <si>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</si>
  <si>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</si>
  <si>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</si>
  <si>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</si>
  <si>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</si>
  <si>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</si>
  <si>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</si>
  <si>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</si>
  <si>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</si>
  <si>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</si>
  <si>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</si>
  <si>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</si>
  <si>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</si>
  <si>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</si>
  <si>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</si>
  <si>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</si>
  <si>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</si>
  <si>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</si>
  <si>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</si>
  <si>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</si>
  <si>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</si>
  <si>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</si>
  <si>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</si>
  <si>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</si>
  <si>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</si>
  <si>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</si>
  <si>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</si>
  <si>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AGOSTO</t>
  </si>
  <si>
    <t>NOMBRE DE CLIENTE</t>
  </si>
  <si>
    <t>VENTA NO SUJETA</t>
  </si>
  <si>
    <t>VENTA EXENTA</t>
  </si>
  <si>
    <t>VENTA TOTAL</t>
  </si>
  <si>
    <t>CORRELTIVO2</t>
  </si>
  <si>
    <t>FINAL3</t>
  </si>
  <si>
    <t>24/07/2021</t>
  </si>
  <si>
    <t>23/08/2021</t>
  </si>
  <si>
    <t>25/08/2021</t>
  </si>
  <si>
    <t>27/08/2021</t>
  </si>
  <si>
    <t>28/08/2021</t>
  </si>
  <si>
    <t>31/08/2021</t>
  </si>
  <si>
    <t>31/07/2021</t>
  </si>
  <si>
    <t>19/08/2021</t>
  </si>
  <si>
    <t>12/08/2021</t>
  </si>
  <si>
    <t>02101911710016</t>
  </si>
  <si>
    <t>ALMACENES VIDRI, S.A DE C.V.</t>
  </si>
  <si>
    <t>16/08/2021</t>
  </si>
  <si>
    <t>30/08/2021</t>
  </si>
  <si>
    <t>21/08/2021</t>
  </si>
  <si>
    <t>26/08/2021</t>
  </si>
  <si>
    <t>10/08/2021</t>
  </si>
  <si>
    <t>13/08/2021</t>
  </si>
  <si>
    <t>17/08/2021</t>
  </si>
  <si>
    <t>24/08/2021</t>
  </si>
  <si>
    <t>06141402560013</t>
  </si>
  <si>
    <t>FERRETERIA LA PALMA S.A DE C.V.</t>
  </si>
  <si>
    <t>20/08/2021</t>
  </si>
  <si>
    <t>18/08/2021</t>
  </si>
  <si>
    <t>11/08/2021</t>
  </si>
  <si>
    <t>14/08/2021</t>
  </si>
  <si>
    <t>09/08/2021</t>
  </si>
  <si>
    <t>27/07/2021</t>
  </si>
  <si>
    <t>28/07/2021</t>
  </si>
  <si>
    <t>30/07/2021</t>
  </si>
  <si>
    <t>02/08/2021</t>
  </si>
  <si>
    <t>04/08/2021</t>
  </si>
  <si>
    <t>07/08/2021</t>
  </si>
  <si>
    <t>03/08/2021</t>
  </si>
  <si>
    <t>06140108580017</t>
  </si>
  <si>
    <t>FREUND S.A DE C.V.</t>
  </si>
  <si>
    <t>0</t>
  </si>
  <si>
    <t>05/08/2021</t>
  </si>
  <si>
    <t>01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</si>
  <si>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</si>
  <si>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</si>
  <si>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</si>
  <si>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</si>
  <si>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</si>
  <si>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</si>
  <si>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</si>
  <si>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</si>
  <si>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</si>
  <si>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</si>
  <si>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</si>
  <si>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</si>
  <si>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</si>
  <si>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</si>
  <si>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</si>
  <si>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</si>
  <si>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</si>
  <si>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</si>
  <si>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</si>
  <si>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</si>
  <si>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</si>
  <si>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</si>
  <si>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</si>
  <si>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</si>
  <si>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</si>
  <si>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</si>
  <si>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05010702161018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</si>
  <si>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</si>
  <si>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</si>
  <si>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</si>
  <si>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</si>
  <si>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</si>
  <si>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</si>
  <si>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</si>
  <si>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</si>
  <si>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</si>
  <si>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</si>
  <si>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</si>
  <si>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</si>
  <si>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</si>
  <si>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</si>
  <si>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</si>
  <si>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</si>
  <si>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</si>
  <si>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</si>
  <si>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</si>
  <si>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</si>
  <si>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</si>
  <si>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</si>
  <si>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</si>
  <si>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</si>
  <si>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</si>
  <si>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</si>
  <si>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</si>
  <si>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</si>
  <si>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</si>
  <si>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</si>
  <si>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</si>
  <si>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</si>
  <si>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</si>
  <si>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</si>
  <si>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</si>
  <si>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</si>
  <si>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</si>
  <si>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</si>
  <si>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</si>
  <si>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</si>
  <si>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</si>
  <si>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</si>
  <si>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</si>
  <si>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</si>
  <si>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</si>
  <si>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</si>
  <si>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</si>
  <si>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</si>
  <si>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</si>
  <si>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</si>
  <si>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</si>
  <si>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</si>
  <si>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</si>
  <si>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</si>
  <si>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</si>
  <si>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</si>
  <si>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</si>
  <si>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</si>
  <si>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</si>
  <si>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</si>
  <si>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</si>
  <si>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</si>
  <si>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</si>
  <si>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</si>
  <si>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</si>
  <si>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</si>
  <si>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</si>
  <si>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</si>
  <si>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</si>
  <si>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</si>
  <si>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</si>
  <si>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</si>
  <si>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</si>
  <si>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</si>
  <si>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</si>
  <si>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</si>
  <si>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</si>
  <si>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</si>
  <si>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</si>
  <si>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</si>
  <si>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</si>
  <si>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06143107971090</t>
  </si>
  <si>
    <t>OPERADORA DEL SUR, S. A. DE C.V.</t>
  </si>
  <si>
    <t>06141210830014</t>
  </si>
  <si>
    <t>PRODUCTOS CARNICOS S.A DE C.V.</t>
  </si>
  <si>
    <t>06143101550016</t>
  </si>
  <si>
    <t>BANCO AGRICOLA, S.A.</t>
  </si>
  <si>
    <t>06140101850027</t>
  </si>
  <si>
    <t>NEGOCIOS CAMYRAM S.A DE C.V</t>
  </si>
  <si>
    <t>06141009650016</t>
  </si>
  <si>
    <t>INDUSTRIAS MIKE MIKE S.A DE C.V.</t>
  </si>
  <si>
    <t>06142510021011</t>
  </si>
  <si>
    <t>LA CONSTANCIA LTDA DE C.V.</t>
  </si>
  <si>
    <t>06142808031087</t>
  </si>
  <si>
    <t>INVERSIONES STANLEY PACIFICO S.A DE C.V.</t>
  </si>
  <si>
    <t>06141111931016</t>
  </si>
  <si>
    <t>ENMANUEL S.A DE C.V.</t>
  </si>
  <si>
    <t>06140909921072</t>
  </si>
  <si>
    <t>POLYBAG S.A DE C.V.</t>
  </si>
  <si>
    <t>06141206740014</t>
  </si>
  <si>
    <t>NEMTEX S.A DE C.V.</t>
  </si>
  <si>
    <t>06142411181015</t>
  </si>
  <si>
    <t>INGENIERIA BEM S.A DE C.V.</t>
  </si>
  <si>
    <t>06142910131029</t>
  </si>
  <si>
    <t>UNILEVER EL SALVADOR SCC S.A DE C.V.</t>
  </si>
  <si>
    <t>06141511720027</t>
  </si>
  <si>
    <t>SUPER REPUESTOS EL SALVADOR S.A DE C.V.</t>
  </si>
  <si>
    <t>06140202021024</t>
  </si>
  <si>
    <t>PROGURSA S.A DE C.V.</t>
  </si>
  <si>
    <t>06142301690017</t>
  </si>
  <si>
    <t>HOTELES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</si>
  <si>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</si>
  <si>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</si>
  <si>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</si>
  <si>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</si>
  <si>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</si>
  <si>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</si>
  <si>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06141512001054</t>
  </si>
  <si>
    <t>GRUPO PAILL S.A DE C.V.</t>
  </si>
  <si>
    <t>06142311981022</t>
  </si>
  <si>
    <t>COMTRI S.A DE C.V.</t>
  </si>
  <si>
    <t>06142402121034</t>
  </si>
  <si>
    <t>BOMBOM S.A DE C.V.</t>
  </si>
  <si>
    <t>06142708620024</t>
  </si>
  <si>
    <t>ESTABLECIMIENTOS ANCALMO, S.A DE C.V</t>
  </si>
  <si>
    <t>06140702001011</t>
  </si>
  <si>
    <t>CORPORACION GRS S.A DE C.V.</t>
  </si>
  <si>
    <t>06140901921022</t>
  </si>
  <si>
    <t>GRANJA EL ROBLE S.A DE C.V.</t>
  </si>
  <si>
    <t>TOTAL</t>
  </si>
  <si>
    <t>7</t>
  </si>
  <si>
    <t>9496</t>
  </si>
  <si>
    <t>19DS000E</t>
  </si>
  <si>
    <t>07</t>
  </si>
  <si>
    <t>30/06/2021</t>
  </si>
  <si>
    <t>JULIO</t>
  </si>
  <si>
    <t>1084</t>
  </si>
  <si>
    <t>20SD000E</t>
  </si>
  <si>
    <t>06/06/2021</t>
  </si>
  <si>
    <t>1249</t>
  </si>
  <si>
    <t>07/06/2021</t>
  </si>
  <si>
    <t>06142403780037</t>
  </si>
  <si>
    <t>1727</t>
  </si>
  <si>
    <t>2884</t>
  </si>
  <si>
    <t>22/07/2021</t>
  </si>
  <si>
    <t>517</t>
  </si>
  <si>
    <t>21DS000E</t>
  </si>
  <si>
    <t>459</t>
  </si>
  <si>
    <t>28/06/2021</t>
  </si>
  <si>
    <t>343</t>
  </si>
  <si>
    <t>31/05/2021</t>
  </si>
  <si>
    <t>342</t>
  </si>
  <si>
    <t>210</t>
  </si>
  <si>
    <t>30/04/2021</t>
  </si>
  <si>
    <t>80</t>
  </si>
  <si>
    <t>23/04/2021</t>
  </si>
  <si>
    <t>25886</t>
  </si>
  <si>
    <t>25959</t>
  </si>
  <si>
    <t>9096</t>
  </si>
  <si>
    <t>JUNIO</t>
  </si>
  <si>
    <t>1042</t>
  </si>
  <si>
    <t>06/05/2021</t>
  </si>
  <si>
    <t>3106229</t>
  </si>
  <si>
    <t>20SD000U</t>
  </si>
  <si>
    <t>05/04/2021</t>
  </si>
  <si>
    <t>1578</t>
  </si>
  <si>
    <t>25/06/2021</t>
  </si>
  <si>
    <t>2523</t>
  </si>
  <si>
    <t>14/06/2021</t>
  </si>
  <si>
    <t>2418</t>
  </si>
  <si>
    <t>26/05/2021</t>
  </si>
  <si>
    <t>1468</t>
  </si>
  <si>
    <t>27/05/2021</t>
  </si>
  <si>
    <t>26057</t>
  </si>
  <si>
    <t>14/05/2021</t>
  </si>
  <si>
    <t>5441</t>
  </si>
  <si>
    <t>5211</t>
  </si>
  <si>
    <t>5212</t>
  </si>
  <si>
    <t>381569</t>
  </si>
  <si>
    <t>19DS000U</t>
  </si>
  <si>
    <t>24/06/2021</t>
  </si>
  <si>
    <t>381568</t>
  </si>
  <si>
    <t>8686</t>
  </si>
  <si>
    <t>MAYO</t>
  </si>
  <si>
    <t>2155</t>
  </si>
  <si>
    <t>14/04/2021</t>
  </si>
  <si>
    <t>349799</t>
  </si>
  <si>
    <t>26/04/2021</t>
  </si>
  <si>
    <t>348819</t>
  </si>
  <si>
    <t>18/03/2021</t>
  </si>
  <si>
    <t>348943</t>
  </si>
  <si>
    <t>23/03/2021</t>
  </si>
  <si>
    <t>348942</t>
  </si>
  <si>
    <t>349424</t>
  </si>
  <si>
    <t>19/04/2021</t>
  </si>
  <si>
    <t>349338</t>
  </si>
  <si>
    <t>15/04/2021</t>
  </si>
  <si>
    <t>348185</t>
  </si>
  <si>
    <t>23/02/2021</t>
  </si>
  <si>
    <t>348186</t>
  </si>
  <si>
    <t>349130</t>
  </si>
  <si>
    <t>26/03/2021</t>
  </si>
  <si>
    <t>349131</t>
  </si>
  <si>
    <t>349132</t>
  </si>
  <si>
    <t>RETENCION</t>
  </si>
  <si>
    <t>MONTO</t>
  </si>
  <si>
    <t>DOC</t>
  </si>
  <si>
    <t>TIPO</t>
  </si>
  <si>
    <t>072021</t>
  </si>
  <si>
    <t>43</t>
  </si>
  <si>
    <t>06142602650082</t>
  </si>
  <si>
    <t>ORELLANA VIDES MAURICIO ANIBAL</t>
  </si>
  <si>
    <t>9300</t>
  </si>
  <si>
    <t>05021704500010</t>
  </si>
  <si>
    <t>CHICAS VDA. DE OSEGUEDA MARIA ELVA</t>
  </si>
  <si>
    <t>06142407721056</t>
  </si>
  <si>
    <t>OSEGUEDA CHICAS JAIME DANILO</t>
  </si>
  <si>
    <t>30</t>
  </si>
  <si>
    <t>130.50</t>
  </si>
  <si>
    <t>11</t>
  </si>
  <si>
    <t>05043110741013</t>
  </si>
  <si>
    <t>RIVAS INTERIANO OSCAR HUMBERTO</t>
  </si>
  <si>
    <t>062021</t>
  </si>
  <si>
    <t>052021</t>
  </si>
  <si>
    <t>18</t>
  </si>
  <si>
    <t>43.50</t>
  </si>
  <si>
    <t>PERIODO</t>
  </si>
  <si>
    <t>ISSS/IVM</t>
  </si>
  <si>
    <t>B. MAGISTE</t>
  </si>
  <si>
    <t>CEFAFA</t>
  </si>
  <si>
    <t>IPSFA</t>
  </si>
  <si>
    <t>INPEP</t>
  </si>
  <si>
    <t>ISSS</t>
  </si>
  <si>
    <t>AFP</t>
  </si>
  <si>
    <t>AGUI GRAVA</t>
  </si>
  <si>
    <t>AGUI EX</t>
  </si>
  <si>
    <t>ISR</t>
  </si>
  <si>
    <t>BONIFICACION</t>
  </si>
  <si>
    <t>MONTO D</t>
  </si>
  <si>
    <t>CODIGO</t>
  </si>
  <si>
    <t>NOMBRE</t>
  </si>
  <si>
    <t>PAIS</t>
  </si>
  <si>
    <t>DOMICILIO</t>
  </si>
  <si>
    <t>retencion</t>
  </si>
  <si>
    <t>PROPO</t>
  </si>
  <si>
    <t>iva</t>
  </si>
  <si>
    <t>neto</t>
  </si>
  <si>
    <t>ccf  mas fac</t>
  </si>
  <si>
    <t>FOVIA</t>
  </si>
  <si>
    <t>compras</t>
  </si>
  <si>
    <t>rete</t>
  </si>
  <si>
    <t>PCTA</t>
  </si>
  <si>
    <t>DECLARACION</t>
  </si>
  <si>
    <t>EX</t>
  </si>
  <si>
    <t>FAC</t>
  </si>
  <si>
    <t>CCF</t>
  </si>
  <si>
    <t>exentas.</t>
  </si>
  <si>
    <t>SERVI</t>
  </si>
  <si>
    <t>01/08/2021</t>
  </si>
  <si>
    <t>05111703630014</t>
  </si>
  <si>
    <t>JOSE RICARDO ANTONIO MOLINA</t>
  </si>
  <si>
    <t>06/08/2021</t>
  </si>
  <si>
    <t>08/08/2021</t>
  </si>
  <si>
    <t>15/08/2021</t>
  </si>
  <si>
    <t>22/08/2021</t>
  </si>
  <si>
    <t>29/08/2021</t>
  </si>
  <si>
    <t>06142410141010</t>
  </si>
  <si>
    <t xml:space="preserve">ACTIVIDADES PETROLERAS DE EL SALVADOR S.A DE C.V </t>
  </si>
  <si>
    <t>06141708001052</t>
  </si>
  <si>
    <t>SERTRACEN S.A DE C.V.</t>
  </si>
  <si>
    <t>01062306811028</t>
  </si>
  <si>
    <t>ELIAS AQUINO GOMEZ</t>
  </si>
  <si>
    <t>09030806550024</t>
  </si>
  <si>
    <t>EFRAIN MEDARDO PEÑA</t>
  </si>
  <si>
    <t>06142610981012</t>
  </si>
  <si>
    <t>CTE TELECOM PERSONAL S.A DE C.V.</t>
  </si>
  <si>
    <t>05091606111014</t>
  </si>
  <si>
    <t>PULSEM DE C.V.</t>
  </si>
  <si>
    <t>15/07/2021</t>
  </si>
  <si>
    <t>06142505731094</t>
  </si>
  <si>
    <t>EDWARD LEONIDAS GUITIERREZ PORTILLO</t>
  </si>
  <si>
    <t>12171906520017</t>
  </si>
  <si>
    <t>RAFAEL RENE CANALES PINAUD</t>
  </si>
  <si>
    <t>03/07/2021</t>
  </si>
  <si>
    <t>10/07/2021</t>
  </si>
  <si>
    <t>09043007610018</t>
  </si>
  <si>
    <t>SAUL POCASANGRE ESCOBAR</t>
  </si>
  <si>
    <t>09031604801015</t>
  </si>
  <si>
    <t>ELIAS MISAEL GUZMAN FRANCO</t>
  </si>
  <si>
    <t>06142504941010</t>
  </si>
  <si>
    <t>JOMIGA, S.A DE C.V.</t>
  </si>
  <si>
    <t>16/07/2021</t>
  </si>
  <si>
    <t>06142008660025</t>
  </si>
  <si>
    <t>FRANCISCO JAVIER PORTILLO T</t>
  </si>
  <si>
    <t>06142805011034</t>
  </si>
  <si>
    <t>REPUESTOS IZALCO S.A DE C.V.</t>
  </si>
  <si>
    <t>06140607921022</t>
  </si>
  <si>
    <t>DISTRIBUIDORA JAR S.A DE C.V.</t>
  </si>
  <si>
    <t>06/07/2021</t>
  </si>
  <si>
    <t>19/07/2021</t>
  </si>
  <si>
    <t>06141403161033</t>
  </si>
  <si>
    <t>ECSA OPERADORA EL SALVADOR S.A DE C.V.</t>
  </si>
  <si>
    <t>06142407500017</t>
  </si>
  <si>
    <t>GUILLERMO E. MIGUEL B.</t>
  </si>
  <si>
    <t>06140804161013</t>
  </si>
  <si>
    <t>GRUPO ROMEN S.A DE C.V.</t>
  </si>
  <si>
    <t>06141106071025</t>
  </si>
  <si>
    <t>FARMACIAS EUROPEAS</t>
  </si>
  <si>
    <t>06143108061020</t>
  </si>
  <si>
    <t>PROVEEDORES DE INSUMOS DIVERSOS S.A DE C.V.</t>
  </si>
  <si>
    <t>05112411991017</t>
  </si>
  <si>
    <t>REPUESTOS NOE S.A DE C.V.</t>
  </si>
  <si>
    <t>12171609921018</t>
  </si>
  <si>
    <t>DISTRIBUIDORA PAREDES VELA S.A DE C.V.</t>
  </si>
  <si>
    <t>06143001780012</t>
  </si>
  <si>
    <t xml:space="preserve">LA CASA DEL REPUESTO S.A DE C.V. </t>
  </si>
  <si>
    <t>06140212971020</t>
  </si>
  <si>
    <t>MANEJO INTEGRAL DE DESECHOS SOLIDOS SEM DE C.V.</t>
  </si>
  <si>
    <t>06141202620014</t>
  </si>
  <si>
    <t>SEGUROS E INVERSIONES S.A</t>
  </si>
  <si>
    <t>10091907771010</t>
  </si>
  <si>
    <t>MIRIAN GAMEZ DE MENJIVAR</t>
  </si>
  <si>
    <t>13/07/2021</t>
  </si>
  <si>
    <t>07/07/2021</t>
  </si>
  <si>
    <t>12/07/2021</t>
  </si>
  <si>
    <t>06140103580052</t>
  </si>
  <si>
    <t>MIGUEL ANGEL WILLIAM ALFARO CABRERA</t>
  </si>
  <si>
    <t>09/07/2021</t>
  </si>
  <si>
    <t>05111408191011</t>
  </si>
  <si>
    <t>REPUESTOS CASTILLO S.A DE C.V.</t>
  </si>
  <si>
    <t>03010901761015</t>
  </si>
  <si>
    <t>JIMMY DOUGLAS ALVARADO RAMOS</t>
  </si>
  <si>
    <t>06142302770010</t>
  </si>
  <si>
    <t>ALPINA S.A DE C.V.</t>
  </si>
  <si>
    <t>06142003971032</t>
  </si>
  <si>
    <t>INDUSTRIAS MECANICAS DOS MIL S.A DE C.V.</t>
  </si>
  <si>
    <t>06140206001036</t>
  </si>
  <si>
    <t>LINEAS PUBLICITARIAS S.A DE C.V.</t>
  </si>
  <si>
    <t>15041RESIN308102020</t>
  </si>
  <si>
    <t>20SD000C</t>
  </si>
  <si>
    <t>15041RESIN436312021</t>
  </si>
  <si>
    <t>21DS000C</t>
  </si>
  <si>
    <t>15041RESIN437882018</t>
  </si>
  <si>
    <t>18SD000X</t>
  </si>
  <si>
    <t>15041RESIN197732018</t>
  </si>
  <si>
    <t>18SD000F</t>
  </si>
  <si>
    <t>435410</t>
  </si>
  <si>
    <t>435409</t>
  </si>
  <si>
    <t>435125</t>
  </si>
  <si>
    <t>1786</t>
  </si>
  <si>
    <t>1232</t>
  </si>
  <si>
    <t>4161</t>
  </si>
  <si>
    <t>01/06/2021</t>
  </si>
  <si>
    <t>21DS000U</t>
  </si>
  <si>
    <t>62208</t>
  </si>
  <si>
    <t>9937</t>
  </si>
  <si>
    <t>082021</t>
  </si>
  <si>
    <t>SEPTIEMBRE</t>
  </si>
  <si>
    <t>20/09/2021</t>
  </si>
  <si>
    <t>Total</t>
  </si>
  <si>
    <t>01/09/2021</t>
  </si>
  <si>
    <t>08/09/2021</t>
  </si>
  <si>
    <t>09/09/2021</t>
  </si>
  <si>
    <t>06141106141074</t>
  </si>
  <si>
    <t>CAEX LOGISTICS S.A DE C.V.</t>
  </si>
  <si>
    <t>13/09/2021</t>
  </si>
  <si>
    <t>16/09/2021</t>
  </si>
  <si>
    <t>17/09/2021</t>
  </si>
  <si>
    <t>18/09/2021</t>
  </si>
  <si>
    <t>21/09/2021</t>
  </si>
  <si>
    <t>29/09/2021</t>
  </si>
  <si>
    <t>/</t>
  </si>
  <si>
    <t>28/09/2021</t>
  </si>
  <si>
    <t>25/09/2021</t>
  </si>
  <si>
    <t>23/09/2021</t>
  </si>
  <si>
    <t>11/09/2021</t>
  </si>
  <si>
    <t>10/09/2021</t>
  </si>
  <si>
    <t>06/09/2021</t>
  </si>
  <si>
    <t>04/09/2021</t>
  </si>
  <si>
    <t>02/09/2021</t>
  </si>
  <si>
    <t>03/09/2021</t>
  </si>
  <si>
    <t>05/09/2021</t>
  </si>
  <si>
    <t>07/09/2021</t>
  </si>
  <si>
    <t>12/09/2021</t>
  </si>
  <si>
    <t>14/09/2021</t>
  </si>
  <si>
    <t>22/09/2021</t>
  </si>
  <si>
    <t>24/09/2021</t>
  </si>
  <si>
    <t>26/09/2021</t>
  </si>
  <si>
    <t>27/09/2021</t>
  </si>
  <si>
    <t>RAMIREZ VENTURA S.A DE C.V.</t>
  </si>
  <si>
    <t xml:space="preserve">SUPER REPUESTOS EL SALVADOR </t>
  </si>
  <si>
    <t>12172509901024</t>
  </si>
  <si>
    <t>REPUESTOS Y SERVICIOS AUTOMOTRICES, S.A DE C.V.</t>
  </si>
  <si>
    <t>06141101181086</t>
  </si>
  <si>
    <t>LABCA</t>
  </si>
  <si>
    <t>30/09/2021</t>
  </si>
  <si>
    <t>06023010921017</t>
  </si>
  <si>
    <t>TALLERES SOLDATOR S.A DE C.V.</t>
  </si>
  <si>
    <t>06142303911015</t>
  </si>
  <si>
    <t>TELEMOVIL EL SALVADOR S.A DE C.V.</t>
  </si>
  <si>
    <t>06140304941160</t>
  </si>
  <si>
    <t>DANIEL ALBETO RUBIO CARCAMO</t>
  </si>
  <si>
    <t>06142209111080</t>
  </si>
  <si>
    <t>REFILL S.A DE C.V.</t>
  </si>
  <si>
    <t>06141101690011</t>
  </si>
  <si>
    <t>CALLEJA S.A DE C.V.</t>
  </si>
  <si>
    <t>09082807751017</t>
  </si>
  <si>
    <t>JOSE ARMANDO LOPEZ LAINEZ</t>
  </si>
  <si>
    <t>OCTUBRE</t>
  </si>
  <si>
    <t>06143012981020</t>
  </si>
  <si>
    <t>06/10/2021</t>
  </si>
  <si>
    <t>INDUSTRIAS VICAL S.A DE C.V.</t>
  </si>
  <si>
    <t>02102701001014</t>
  </si>
  <si>
    <t>UNILLANTAS S.A DE C.V.</t>
  </si>
  <si>
    <t>430806</t>
  </si>
  <si>
    <t>430641</t>
  </si>
  <si>
    <t>430642</t>
  </si>
  <si>
    <t>3716</t>
  </si>
  <si>
    <t>4284</t>
  </si>
  <si>
    <t>2954</t>
  </si>
  <si>
    <t>2014</t>
  </si>
  <si>
    <t>4166</t>
  </si>
  <si>
    <t>1854425</t>
  </si>
  <si>
    <t>092021</t>
  </si>
  <si>
    <t>01/07/2021</t>
  </si>
  <si>
    <t>38</t>
  </si>
  <si>
    <t>122</t>
  </si>
  <si>
    <t>123</t>
  </si>
  <si>
    <t>124</t>
  </si>
  <si>
    <t>21/07/2021</t>
  </si>
  <si>
    <t>125</t>
  </si>
  <si>
    <t>126</t>
  </si>
  <si>
    <t>116</t>
  </si>
  <si>
    <t>117</t>
  </si>
  <si>
    <t>118</t>
  </si>
  <si>
    <t>09/06/2021</t>
  </si>
  <si>
    <t>119</t>
  </si>
  <si>
    <t>15/06/2021</t>
  </si>
  <si>
    <t>120</t>
  </si>
  <si>
    <t>16/06/2021</t>
  </si>
  <si>
    <t>121</t>
  </si>
  <si>
    <t>37</t>
  </si>
  <si>
    <t>03/05/2021</t>
  </si>
  <si>
    <t>111</t>
  </si>
  <si>
    <t>112</t>
  </si>
  <si>
    <t>113</t>
  </si>
  <si>
    <t>20/05/2021</t>
  </si>
  <si>
    <t>114</t>
  </si>
  <si>
    <t>115</t>
  </si>
  <si>
    <t>36</t>
  </si>
  <si>
    <t>ABRIL</t>
  </si>
  <si>
    <t>108</t>
  </si>
  <si>
    <t>109</t>
  </si>
  <si>
    <t>110</t>
  </si>
  <si>
    <t>35</t>
  </si>
  <si>
    <t>MARZO</t>
  </si>
  <si>
    <t>03/03/2021</t>
  </si>
  <si>
    <t>34</t>
  </si>
  <si>
    <t>04/03/2021</t>
  </si>
  <si>
    <t>105</t>
  </si>
  <si>
    <t>106</t>
  </si>
  <si>
    <t>17/03/2021</t>
  </si>
  <si>
    <t>107</t>
  </si>
  <si>
    <t>103</t>
  </si>
  <si>
    <t>26/10/2021</t>
  </si>
  <si>
    <t>25/10/2021</t>
  </si>
  <si>
    <t>21/10/2021</t>
  </si>
  <si>
    <t>18/10/2021</t>
  </si>
  <si>
    <t>12/10/2021</t>
  </si>
  <si>
    <t>09/10/2021</t>
  </si>
  <si>
    <t>08/10/2021</t>
  </si>
  <si>
    <t>05/10/2021</t>
  </si>
  <si>
    <t>04/10/2021</t>
  </si>
  <si>
    <t>19/10/2021</t>
  </si>
  <si>
    <t>31/10/2021</t>
  </si>
  <si>
    <t>28/10/2021</t>
  </si>
  <si>
    <t>24/10/2021</t>
  </si>
  <si>
    <t>23/10/2021</t>
  </si>
  <si>
    <t>20/10/2021</t>
  </si>
  <si>
    <t>17/10/2021</t>
  </si>
  <si>
    <t>16/10/2021</t>
  </si>
  <si>
    <t>15/10/2021</t>
  </si>
  <si>
    <t>14/10/2021</t>
  </si>
  <si>
    <t>13/10/2021</t>
  </si>
  <si>
    <t>10/10/2021</t>
  </si>
  <si>
    <t>07/10/2021</t>
  </si>
  <si>
    <t>03/10/2021</t>
  </si>
  <si>
    <t>02/10/2021</t>
  </si>
  <si>
    <t>01/10/2021</t>
  </si>
  <si>
    <t>30/10/2021</t>
  </si>
  <si>
    <t>27/10/2021</t>
  </si>
  <si>
    <t>22/10/2021</t>
  </si>
  <si>
    <t>11/10/2021</t>
  </si>
  <si>
    <t>06142307091063</t>
  </si>
  <si>
    <t>23/07/2021</t>
  </si>
  <si>
    <t>CENTROAMERICA COMERCIAL S.A DE C.V.</t>
  </si>
  <si>
    <t>26/07/2021</t>
  </si>
  <si>
    <t>06010811680011</t>
  </si>
  <si>
    <t>JOSE MARIA SALINAS DERAS</t>
  </si>
  <si>
    <t>06140103750012</t>
  </si>
  <si>
    <t>ALMACENES DE REPUESTOS MONTERREY</t>
  </si>
  <si>
    <t>OSCAR HUMBERTO RIVAS INTERIANO</t>
  </si>
  <si>
    <t>07091702731012</t>
  </si>
  <si>
    <t>SAMUEL ELIAS RIVAS MOZ</t>
  </si>
  <si>
    <t>06142905111010</t>
  </si>
  <si>
    <t>GRUPO VALMIX S.A DE C.V.</t>
  </si>
  <si>
    <t>06140711071030</t>
  </si>
  <si>
    <t xml:space="preserve">OD EL SALVADOR LIMITADA DE C.V </t>
  </si>
  <si>
    <t>06141411171030</t>
  </si>
  <si>
    <t>TEXAS GAS INTERNACIONAL, S.A DE C.V.</t>
  </si>
  <si>
    <t>06142001941055</t>
  </si>
  <si>
    <t>REPUESTOS MIGUELÑOS S.A DE C.V.</t>
  </si>
  <si>
    <t>29/10/2021</t>
  </si>
  <si>
    <t>06141306680052</t>
  </si>
  <si>
    <t>ALEXANDER ANTONIO CORNEJO</t>
  </si>
  <si>
    <t>07162602711019</t>
  </si>
  <si>
    <t>FREDY GUILLERMO CACERES RAFAELANO</t>
  </si>
  <si>
    <t>20/07/2021</t>
  </si>
  <si>
    <t>16SD000E</t>
  </si>
  <si>
    <t>8436</t>
  </si>
  <si>
    <t>8703</t>
  </si>
  <si>
    <t>8554</t>
  </si>
  <si>
    <t>8437</t>
  </si>
  <si>
    <t>3220</t>
  </si>
  <si>
    <t>3429</t>
  </si>
  <si>
    <t>26443</t>
  </si>
  <si>
    <t>5938</t>
  </si>
  <si>
    <t>6172</t>
  </si>
  <si>
    <t>5818</t>
  </si>
  <si>
    <t>1269</t>
  </si>
  <si>
    <t>1944</t>
  </si>
  <si>
    <t>520</t>
  </si>
  <si>
    <t>1499286</t>
  </si>
  <si>
    <t>913</t>
  </si>
  <si>
    <t>102021</t>
  </si>
  <si>
    <t>Total general</t>
  </si>
  <si>
    <t>Suma de VENTA TOTAL</t>
  </si>
  <si>
    <t>CUENTA</t>
  </si>
  <si>
    <t xml:space="preserve"> </t>
  </si>
  <si>
    <t>ESPACIO</t>
  </si>
  <si>
    <t>CONTA</t>
  </si>
  <si>
    <t>TALLER DIDEA, S.A. DE C.V. CCF 47</t>
  </si>
  <si>
    <t>HOTELES S.A DE C.V. CCF 50</t>
  </si>
  <si>
    <t>PINTURA Y ENDEREZADO S.A DE C.V. CCF 49</t>
  </si>
  <si>
    <t>DIDEA S.A DE C.V. CCF 48</t>
  </si>
  <si>
    <t>Suma de C. GRAVADA</t>
  </si>
  <si>
    <t>Valores</t>
  </si>
  <si>
    <t>Suma de IVA</t>
  </si>
  <si>
    <t>Suma de TOTAL C.</t>
  </si>
  <si>
    <t>Suma de C. EXENTAS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</si>
</sst>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5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1" applyFont="1"/>
    <xf numFmtId="164" fontId="3" fillId="0" borderId="1" xfId="1" applyFont="1" applyBorder="1"/>
    <xf numFmtId="16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5" xfId="0" applyNumberFormat="1" applyFont="1" applyBorder="1" applyAlignment="1">
      <alignment horizontal="right"/>
    </xf>
    <xf numFmtId="164" fontId="7" fillId="0" borderId="5" xfId="1" applyFont="1" applyBorder="1" applyAlignment="1">
      <alignment horizontal="right"/>
    </xf>
    <xf numFmtId="164" fontId="7" fillId="2" borderId="5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49" fontId="7" fillId="3" borderId="5" xfId="0" applyNumberFormat="1" applyFont="1" applyFill="1" applyBorder="1" applyAlignment="1">
      <alignment horizontal="center"/>
    </xf>
    <xf numFmtId="164" fontId="7" fillId="3" borderId="5" xfId="1" applyFont="1" applyFill="1" applyBorder="1" applyAlignment="1">
      <alignment horizontal="right"/>
    </xf>
    <xf numFmtId="49" fontId="7" fillId="0" borderId="5" xfId="0" applyNumberFormat="1" applyFont="1" applyBorder="1" applyAlignment="1">
      <alignment horizontal="right"/>
    </xf>
    <xf numFmtId="49" fontId="7" fillId="0" borderId="5" xfId="0" applyNumberFormat="1" applyFont="1" applyFill="1" applyBorder="1" applyAlignment="1">
      <alignment horizontal="center"/>
    </xf>
    <xf numFmtId="0" fontId="7" fillId="3" borderId="5" xfId="0" applyFont="1" applyFill="1" applyBorder="1" applyAlignment="1"/>
    <xf numFmtId="0" fontId="7" fillId="0" borderId="5" xfId="1" applyNumberFormat="1" applyFont="1" applyFill="1" applyBorder="1" applyAlignment="1"/>
    <xf numFmtId="49" fontId="7" fillId="3" borderId="5" xfId="1" applyNumberFormat="1" applyFont="1" applyFill="1" applyBorder="1" applyAlignment="1">
      <alignment horizontal="center"/>
    </xf>
    <xf numFmtId="164" fontId="7" fillId="0" borderId="5" xfId="1" applyFont="1" applyFill="1" applyBorder="1" applyAlignment="1">
      <alignment horizontal="right"/>
    </xf>
    <xf numFmtId="0" fontId="7" fillId="0" borderId="5" xfId="1" applyNumberFormat="1" applyFont="1" applyBorder="1" applyAlignment="1"/>
    <xf numFmtId="164" fontId="7" fillId="0" borderId="5" xfId="1" applyNumberFormat="1" applyFont="1" applyBorder="1" applyAlignment="1">
      <alignment horizontal="right"/>
    </xf>
    <xf numFmtId="49" fontId="7" fillId="0" borderId="6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5" xfId="1" applyNumberFormat="1" applyFont="1" applyFill="1" applyBorder="1" applyAlignment="1">
      <alignment horizontal="right"/>
    </xf>
    <xf numFmtId="164" fontId="7" fillId="0" borderId="5" xfId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7" xfId="0" applyFont="1" applyBorder="1"/>
    <xf numFmtId="0" fontId="8" fillId="4" borderId="7" xfId="0" applyFont="1" applyFill="1" applyBorder="1"/>
    <xf numFmtId="2" fontId="0" fillId="0" borderId="0" xfId="0" applyNumberFormat="1"/>
    <xf numFmtId="49" fontId="0" fillId="5" borderId="0" xfId="0" applyNumberFormat="1" applyFill="1"/>
    <xf numFmtId="2" fontId="0" fillId="5" borderId="0" xfId="0" applyNumberFormat="1" applyFill="1"/>
    <xf numFmtId="0" fontId="0" fillId="5" borderId="0" xfId="0" applyFill="1"/>
    <xf numFmtId="2" fontId="0" fillId="0" borderId="0" xfId="0" applyNumberFormat="1" applyAlignment="1">
      <alignment horizontal="right"/>
    </xf>
    <xf numFmtId="164" fontId="0" fillId="0" borderId="8" xfId="1" applyFont="1" applyBorder="1" applyAlignment="1">
      <alignment vertical="center"/>
    </xf>
    <xf numFmtId="164" fontId="0" fillId="0" borderId="9" xfId="1" applyFont="1" applyBorder="1" applyAlignment="1">
      <alignment vertical="center"/>
    </xf>
    <xf numFmtId="164" fontId="0" fillId="0" borderId="9" xfId="1" applyFont="1" applyBorder="1"/>
    <xf numFmtId="0" fontId="0" fillId="0" borderId="9" xfId="0" applyBorder="1"/>
    <xf numFmtId="164" fontId="0" fillId="0" borderId="11" xfId="1" applyFont="1" applyBorder="1" applyAlignment="1">
      <alignment vertical="center"/>
    </xf>
    <xf numFmtId="164" fontId="0" fillId="0" borderId="0" xfId="1" applyFont="1" applyBorder="1" applyAlignment="1">
      <alignment vertical="center"/>
    </xf>
    <xf numFmtId="164" fontId="0" fillId="0" borderId="0" xfId="1" applyFont="1" applyBorder="1"/>
    <xf numFmtId="164" fontId="0" fillId="6" borderId="1" xfId="1" applyFont="1" applyFill="1" applyBorder="1"/>
    <xf numFmtId="0" fontId="0" fillId="0" borderId="0" xfId="0" applyBorder="1"/>
    <xf numFmtId="164" fontId="10" fillId="0" borderId="0" xfId="1" applyFont="1" applyBorder="1"/>
    <xf numFmtId="164" fontId="0" fillId="0" borderId="8" xfId="1" applyFont="1" applyBorder="1"/>
    <xf numFmtId="164" fontId="0" fillId="0" borderId="10" xfId="1" applyFont="1" applyBorder="1"/>
    <xf numFmtId="164" fontId="0" fillId="0" borderId="13" xfId="1" applyFont="1" applyBorder="1"/>
    <xf numFmtId="44" fontId="0" fillId="0" borderId="13" xfId="0" applyNumberFormat="1" applyBorder="1"/>
    <xf numFmtId="164" fontId="3" fillId="0" borderId="11" xfId="1" applyFont="1" applyBorder="1"/>
    <xf numFmtId="164" fontId="0" fillId="0" borderId="12" xfId="1" applyFont="1" applyBorder="1"/>
    <xf numFmtId="0" fontId="0" fillId="0" borderId="12" xfId="0" applyBorder="1"/>
    <xf numFmtId="0" fontId="0" fillId="0" borderId="14" xfId="0" applyBorder="1"/>
    <xf numFmtId="164" fontId="3" fillId="0" borderId="15" xfId="1" applyFont="1" applyBorder="1" applyAlignment="1">
      <alignment vertical="center"/>
    </xf>
    <xf numFmtId="164" fontId="0" fillId="0" borderId="11" xfId="1" applyFont="1" applyBorder="1"/>
    <xf numFmtId="164" fontId="0" fillId="0" borderId="14" xfId="1" applyFont="1" applyBorder="1"/>
    <xf numFmtId="164" fontId="0" fillId="0" borderId="2" xfId="1" applyFont="1" applyBorder="1"/>
    <xf numFmtId="0" fontId="3" fillId="0" borderId="1" xfId="0" applyFont="1" applyBorder="1" applyAlignment="1">
      <alignment horizontal="center"/>
    </xf>
    <xf numFmtId="0" fontId="0" fillId="0" borderId="3" xfId="0" applyBorder="1"/>
    <xf numFmtId="164" fontId="10" fillId="0" borderId="13" xfId="1" applyFont="1" applyBorder="1" applyAlignment="1">
      <alignment vertical="center"/>
    </xf>
    <xf numFmtId="164" fontId="3" fillId="0" borderId="16" xfId="1" applyFont="1" applyBorder="1" applyAlignment="1">
      <alignment vertical="center"/>
    </xf>
    <xf numFmtId="164" fontId="0" fillId="6" borderId="14" xfId="1" applyFont="1" applyFill="1" applyBorder="1"/>
    <xf numFmtId="164" fontId="0" fillId="0" borderId="12" xfId="1" applyFont="1" applyBorder="1" applyAlignment="1">
      <alignment vertical="center"/>
    </xf>
    <xf numFmtId="0" fontId="7" fillId="3" borderId="5" xfId="0" applyNumberFormat="1" applyFont="1" applyFill="1" applyBorder="1" applyAlignment="1">
      <alignment horizontal="right"/>
    </xf>
    <xf numFmtId="164" fontId="0" fillId="0" borderId="0" xfId="0" applyNumberFormat="1"/>
    <xf numFmtId="0" fontId="12" fillId="0" borderId="0" xfId="0" applyFont="1"/>
    <xf numFmtId="14" fontId="7" fillId="3" borderId="5" xfId="0" applyNumberFormat="1" applyFont="1" applyFill="1" applyBorder="1" applyAlignment="1">
      <alignment horizontal="center"/>
    </xf>
    <xf numFmtId="49" fontId="11" fillId="0" borderId="0" xfId="0" applyNumberFormat="1" applyFont="1" applyAlignment="1">
      <alignment horizontal="right"/>
    </xf>
    <xf numFmtId="49" fontId="12" fillId="0" borderId="0" xfId="0" applyNumberFormat="1" applyFont="1"/>
    <xf numFmtId="0" fontId="0" fillId="0" borderId="0" xfId="0" applyAlignment="1">
      <alignment horizontal="left"/>
    </xf>
    <xf numFmtId="164" fontId="4" fillId="0" borderId="0" xfId="1" applyFont="1" applyFill="1"/>
    <xf numFmtId="0" fontId="0" fillId="0" borderId="0" xfId="0" pivotButton="1"/>
    <xf numFmtId="164" fontId="9" fillId="0" borderId="18" xfId="1" applyFont="1" applyBorder="1" applyAlignment="1">
      <alignment horizontal="center" vertical="center"/>
    </xf>
    <xf numFmtId="164" fontId="9" fillId="0" borderId="19" xfId="1" applyFont="1" applyBorder="1" applyAlignment="1">
      <alignment horizontal="center" vertical="center"/>
    </xf>
    <xf numFmtId="164" fontId="9" fillId="0" borderId="17" xfId="1" applyFont="1" applyBorder="1" applyAlignment="1">
      <alignment horizontal="center" vertical="center"/>
    </xf>
    <xf numFmtId="164" fontId="9" fillId="0" borderId="12" xfId="1" applyFont="1" applyBorder="1" applyAlignment="1">
      <alignment horizontal="center" vertical="center"/>
    </xf>
    <xf numFmtId="164" fontId="9" fillId="0" borderId="0" xfId="1" applyFont="1" applyBorder="1" applyAlignment="1">
      <alignment horizontal="center" vertical="center"/>
    </xf>
    <xf numFmtId="164" fontId="9" fillId="0" borderId="11" xfId="1" applyFont="1" applyBorder="1" applyAlignment="1">
      <alignment horizontal="center" vertical="center"/>
    </xf>
    <xf numFmtId="164" fontId="9" fillId="0" borderId="10" xfId="1" applyFont="1" applyBorder="1" applyAlignment="1">
      <alignment horizontal="center" vertical="center"/>
    </xf>
    <xf numFmtId="164" fontId="9" fillId="0" borderId="9" xfId="1" applyFont="1" applyBorder="1" applyAlignment="1">
      <alignment horizontal="center" vertical="center"/>
    </xf>
    <xf numFmtId="164" fontId="9" fillId="0" borderId="8" xfId="1" applyFont="1" applyBorder="1" applyAlignment="1">
      <alignment horizontal="center" vertical="center"/>
    </xf>
    <xf numFmtId="17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7" borderId="18" xfId="1" applyFont="1" applyFill="1" applyBorder="1" applyAlignment="1">
      <alignment horizontal="center" vertical="center"/>
    </xf>
    <xf numFmtId="164" fontId="3" fillId="7" borderId="17" xfId="1" applyFont="1" applyFill="1" applyBorder="1" applyAlignment="1">
      <alignment horizontal="center" vertical="center"/>
    </xf>
    <xf numFmtId="164" fontId="3" fillId="7" borderId="10" xfId="1" applyFont="1" applyFill="1" applyBorder="1" applyAlignment="1">
      <alignment horizontal="center" vertical="center"/>
    </xf>
    <xf numFmtId="164" fontId="3" fillId="7" borderId="8" xfId="1" applyFont="1" applyFill="1" applyBorder="1" applyAlignment="1">
      <alignment horizontal="center" vertical="center"/>
    </xf>
    <xf numFmtId="164" fontId="3" fillId="0" borderId="16" xfId="1" applyFont="1" applyBorder="1" applyAlignment="1">
      <alignment horizontal="center" vertical="center"/>
    </xf>
    <xf numFmtId="164" fontId="3" fillId="0" borderId="13" xfId="1" applyFont="1" applyBorder="1" applyAlignment="1">
      <alignment horizontal="center" vertical="center"/>
    </xf>
    <xf numFmtId="164" fontId="3" fillId="5" borderId="16" xfId="1" applyFont="1" applyFill="1" applyBorder="1" applyAlignment="1">
      <alignment horizontal="center" vertical="center"/>
    </xf>
    <xf numFmtId="164" fontId="3" fillId="5" borderId="13" xfId="1" applyFont="1" applyFill="1" applyBorder="1" applyAlignment="1">
      <alignment horizontal="center" vertical="center"/>
    </xf>
    <xf numFmtId="164" fontId="10" fillId="0" borderId="16" xfId="1" applyFont="1" applyBorder="1" applyAlignment="1">
      <alignment horizontal="center" vertical="center"/>
    </xf>
    <xf numFmtId="164" fontId="10" fillId="0" borderId="13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60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numFmt numFmtId="16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164" formatCode="_-&quot;$&quot;* #,##0.00_-;\-&quot;$&quot;* #,##0.00_-;_-&quot;$&quot;* &quot;-&quot;??_-;_-@_-"/>
    </dxf>
    <dxf>
      <numFmt numFmtId="0" formatCode="General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164" formatCode="_-&quot;$&quot;* #,##0.00_-;\-&quot;$&quot;* #,##0.00_-;_-&quot;$&quot;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164" formatCode="_-&quot;$&quot;* #,##0.00_-;\-&quot;$&quot;* #,##0.00_-;_-&quot;$&quot;* &quot;-&quot;??_-;_-@_-"/>
    </dxf>
    <dxf>
      <numFmt numFmtId="16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ontribuyent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438150</xdr:colOff>
          <xdr:row>20</xdr:row>
          <xdr:rowOff>85725</xdr:rowOff>
        </xdr:from>
        <xdr:to>
          <xdr:col>3</xdr:col>
          <xdr:colOff>1447800</xdr:colOff>
          <xdr:row>22</xdr:row>
          <xdr:rowOff>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Guardar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20</xdr:row>
          <xdr:rowOff>114300</xdr:rowOff>
        </xdr:from>
        <xdr:to>
          <xdr:col>3</xdr:col>
          <xdr:colOff>123825</xdr:colOff>
          <xdr:row>22</xdr:row>
          <xdr:rowOff>0</xdr:rowOff>
        </xdr:to>
        <xdr:sp macro="" textlink="">
          <xdr:nvSpPr>
            <xdr:cNvPr id="5131" name="Button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Limpiar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>
          <a:hlinkClick xmlns:r="http://schemas.openxmlformats.org/officeDocument/2006/relationships" r:id="rId1"/>
        </xdr:cNvPr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438150</xdr:colOff>
          <xdr:row>20</xdr:row>
          <xdr:rowOff>76200</xdr:rowOff>
        </xdr:from>
        <xdr:to>
          <xdr:col>3</xdr:col>
          <xdr:colOff>1695450</xdr:colOff>
          <xdr:row>21</xdr:row>
          <xdr:rowOff>171450</xdr:rowOff>
        </xdr:to>
        <xdr:sp macro="" textlink="">
          <xdr:nvSpPr>
            <xdr:cNvPr id="9220" name="Button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Guardar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762000</xdr:colOff>
          <xdr:row>20</xdr:row>
          <xdr:rowOff>76200</xdr:rowOff>
        </xdr:from>
        <xdr:to>
          <xdr:col>2</xdr:col>
          <xdr:colOff>219075</xdr:colOff>
          <xdr:row>21</xdr:row>
          <xdr:rowOff>161925</xdr:rowOff>
        </xdr:to>
        <xdr:sp macro="" textlink="">
          <xdr:nvSpPr>
            <xdr:cNvPr id="9221" name="Button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Limpiar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0</xdr:row>
      <xdr:rowOff>0</xdr:rowOff>
    </xdr:from>
    <xdr:to>
      <xdr:col>6</xdr:col>
      <xdr:colOff>342900</xdr:colOff>
      <xdr:row>4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19675" y="0"/>
              <a:ext cx="1828800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puede usar al menos en Excel 2010.
Si la forma se modificó en una versión anterior de Excel, o si el libro se guardó en Excel 2003 o anterior, no se puede usar la segmentaciones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ATALOGOS/CATALOGO%20SERV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06141401821222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Datos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LOGO"/>
      <sheetName val="GASTOS"/>
    </sheetNames>
    <sheetDataSet>
      <sheetData sheetId="0">
        <row r="1">
          <cell r="A1" t="str">
            <v xml:space="preserve">CUENTA </v>
          </cell>
          <cell r="B1" t="str">
            <v>CODIGO.</v>
          </cell>
        </row>
        <row r="2">
          <cell r="A2" t="str">
            <v>CUENTAS Y DOCUMENTOS POR COBRAR</v>
          </cell>
          <cell r="B2">
            <v>1103</v>
          </cell>
        </row>
        <row r="3">
          <cell r="A3" t="str">
            <v>Cuentas y documentos por cobrar comerciales</v>
          </cell>
          <cell r="B3">
            <v>110301</v>
          </cell>
        </row>
        <row r="4">
          <cell r="A4" t="str">
            <v>Jose Fabian Vides Orellana</v>
          </cell>
          <cell r="B4">
            <v>11030101</v>
          </cell>
        </row>
        <row r="5">
          <cell r="A5" t="str">
            <v>Negocios Camyram s.a de c.v</v>
          </cell>
          <cell r="B5">
            <v>11030102</v>
          </cell>
        </row>
        <row r="6">
          <cell r="A6" t="str">
            <v>Productos Carnicos s.a de c.v.</v>
          </cell>
          <cell r="B6">
            <v>11030103</v>
          </cell>
        </row>
        <row r="7">
          <cell r="A7" t="str">
            <v>Grupo Paill s.a de c.v.</v>
          </cell>
          <cell r="B7">
            <v>11030104</v>
          </cell>
        </row>
        <row r="8">
          <cell r="A8" t="str">
            <v>Operadora del sur, s. a. de c.v.</v>
          </cell>
          <cell r="B8">
            <v>11030105</v>
          </cell>
        </row>
        <row r="9">
          <cell r="A9" t="str">
            <v>Banco Agricola, s.a.</v>
          </cell>
          <cell r="B9">
            <v>11030106</v>
          </cell>
        </row>
        <row r="10">
          <cell r="A10" t="str">
            <v>Mauricio Anibal Orellana Vides</v>
          </cell>
          <cell r="B10">
            <v>11030107</v>
          </cell>
        </row>
        <row r="11">
          <cell r="A11" t="str">
            <v>Unilever el salvador SCC s.a de c.v.</v>
          </cell>
          <cell r="B11">
            <v>11030108</v>
          </cell>
        </row>
        <row r="12">
          <cell r="A12" t="str">
            <v>Taller Didea, s.a. de c.v.</v>
          </cell>
          <cell r="B12">
            <v>11030109</v>
          </cell>
        </row>
        <row r="13">
          <cell r="A13" t="str">
            <v>Establecimientos Ancalmo, s.a de c.v</v>
          </cell>
          <cell r="B13">
            <v>11030110</v>
          </cell>
        </row>
        <row r="14">
          <cell r="A14" t="str">
            <v>Hoteles s.a de c.v.</v>
          </cell>
          <cell r="B14">
            <v>11030111</v>
          </cell>
        </row>
        <row r="15">
          <cell r="A15" t="str">
            <v>Pintura y Enderezado s.a de c.v.</v>
          </cell>
          <cell r="B15">
            <v>11030112</v>
          </cell>
        </row>
        <row r="16">
          <cell r="A16" t="str">
            <v>Inversiones stanley Pacifico s.a de c.v.</v>
          </cell>
          <cell r="B16">
            <v>11030113</v>
          </cell>
        </row>
        <row r="17">
          <cell r="A17" t="str">
            <v>La Constancia LTDA DE C.V.</v>
          </cell>
          <cell r="B17">
            <v>11030114</v>
          </cell>
        </row>
        <row r="18">
          <cell r="A18" t="str">
            <v>Super Repuestos el salvador s.a de c.v.</v>
          </cell>
          <cell r="B18">
            <v>11030115</v>
          </cell>
        </row>
        <row r="19">
          <cell r="A19" t="str">
            <v>Industrias Mike Mike s.a de c.v.</v>
          </cell>
          <cell r="B19">
            <v>11030116</v>
          </cell>
        </row>
        <row r="20">
          <cell r="A20" t="str">
            <v>Didea s.a de c.v.</v>
          </cell>
          <cell r="B20">
            <v>11030117</v>
          </cell>
        </row>
        <row r="21">
          <cell r="A21" t="str">
            <v>Nemtex s.a de c.v.</v>
          </cell>
          <cell r="B21">
            <v>11030118</v>
          </cell>
        </row>
        <row r="22">
          <cell r="A22" t="str">
            <v>Sykes El Salvador, s.a. de c.v.</v>
          </cell>
          <cell r="B22">
            <v>11030119</v>
          </cell>
        </row>
        <row r="23">
          <cell r="A23" t="str">
            <v>Fundacion Externado San Jose</v>
          </cell>
          <cell r="B23">
            <v>11030120</v>
          </cell>
        </row>
        <row r="24">
          <cell r="A24" t="str">
            <v>Institucion Guadalupana</v>
          </cell>
          <cell r="B24">
            <v>11030121</v>
          </cell>
        </row>
        <row r="25">
          <cell r="A25" t="str">
            <v>Stream Global Services, ltda</v>
          </cell>
          <cell r="B25">
            <v>11030122</v>
          </cell>
        </row>
        <row r="26">
          <cell r="A26" t="str">
            <v>Efrain Humberto Pacheco</v>
          </cell>
          <cell r="B26">
            <v>11030123</v>
          </cell>
        </row>
        <row r="27">
          <cell r="A27" t="str">
            <v>Polybag s.a de c.v.</v>
          </cell>
          <cell r="B27">
            <v>11030124</v>
          </cell>
        </row>
        <row r="28">
          <cell r="A28" t="str">
            <v>Empresas Adoc, s.a. de c.v.</v>
          </cell>
          <cell r="B28">
            <v>11030125</v>
          </cell>
        </row>
        <row r="29">
          <cell r="A29" t="str">
            <v>Erazo Melgar, s.a. de c.v.</v>
          </cell>
          <cell r="B29">
            <v>11030126</v>
          </cell>
        </row>
        <row r="30">
          <cell r="A30" t="str">
            <v>Enmanuel s.a de c.v.</v>
          </cell>
          <cell r="B30">
            <v>11030127</v>
          </cell>
        </row>
        <row r="31">
          <cell r="A31" t="str">
            <v>Mides, sem de c.v.</v>
          </cell>
          <cell r="B31">
            <v>11030128</v>
          </cell>
        </row>
        <row r="32">
          <cell r="A32" t="str">
            <v>Asociacion de condominios centro comercial plaza san benito</v>
          </cell>
          <cell r="B32">
            <v>11030129</v>
          </cell>
        </row>
        <row r="33">
          <cell r="A33" t="str">
            <v>Dietco, s.a. de c.v.</v>
          </cell>
          <cell r="B33">
            <v>11030130</v>
          </cell>
        </row>
        <row r="34">
          <cell r="A34" t="str">
            <v>C. Imberton, s.a. de c.v.</v>
          </cell>
          <cell r="B34">
            <v>11030131</v>
          </cell>
        </row>
        <row r="35">
          <cell r="A35" t="str">
            <v>Convergys Global Services El Salvador</v>
          </cell>
          <cell r="B35">
            <v>11030132</v>
          </cell>
        </row>
        <row r="36">
          <cell r="A36" t="str">
            <v>Terminal del occidente y sur, S.A de C.V</v>
          </cell>
          <cell r="B36">
            <v>11030133</v>
          </cell>
        </row>
        <row r="37">
          <cell r="A37" t="str">
            <v>Corporacion GRS S.A de C.V</v>
          </cell>
          <cell r="B37">
            <v>11030134</v>
          </cell>
        </row>
        <row r="38">
          <cell r="A38" t="str">
            <v>Arturo Trinidad</v>
          </cell>
          <cell r="B38">
            <v>11030135</v>
          </cell>
        </row>
        <row r="39">
          <cell r="A39" t="str">
            <v>Poliflex S.A de C.V.</v>
          </cell>
          <cell r="B39">
            <v>11030136</v>
          </cell>
        </row>
        <row r="40">
          <cell r="A40" t="str">
            <v>PROGURSA S.A DE C.V.</v>
          </cell>
          <cell r="B40">
            <v>11030137</v>
          </cell>
        </row>
        <row r="41">
          <cell r="A41" t="str">
            <v>Consumidor Final</v>
          </cell>
          <cell r="B41">
            <v>11030138</v>
          </cell>
        </row>
        <row r="42">
          <cell r="A42" t="str">
            <v>Pollos Real S.A de C.V.</v>
          </cell>
          <cell r="B42">
            <v>11030139</v>
          </cell>
        </row>
        <row r="43">
          <cell r="A43" t="str">
            <v>BOMBOM S.A DE C.V.</v>
          </cell>
          <cell r="B43">
            <v>11030140</v>
          </cell>
        </row>
        <row r="44">
          <cell r="A44" t="str">
            <v>INGENIERIA BEM S.A DE C.V.</v>
          </cell>
          <cell r="B44">
            <v>11030141</v>
          </cell>
        </row>
        <row r="45">
          <cell r="A45" t="str">
            <v>COMTRI S.A DE C.V.</v>
          </cell>
          <cell r="B45">
            <v>11030142</v>
          </cell>
        </row>
        <row r="46">
          <cell r="A46" t="str">
            <v>GRANJA EL ROBLE S.A DE C.V.</v>
          </cell>
          <cell r="B46">
            <v>11030143</v>
          </cell>
        </row>
        <row r="47">
          <cell r="A47" t="str">
            <v>Multirepuestos</v>
          </cell>
          <cell r="B47">
            <v>11030144</v>
          </cell>
        </row>
        <row r="48">
          <cell r="A48" t="str">
            <v>CAEX LOGISTICS S.A DE C.V.</v>
          </cell>
          <cell r="B48">
            <v>11030145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518.5022875" createdVersion="4" refreshedVersion="4" minRefreshableVersion="3" recordCount="97">
  <cacheSource type="worksheet">
    <worksheetSource name="Tabla2"/>
  </cacheSource>
  <cacheFields count="22">
    <cacheField name="CONTA" numFmtId="0">
      <sharedItems count="97">
        <s v="PRODUCTOS CARNICOS S.A DE C.V. CCF 79"/>
        <s v="PRODUCTOS CARNICOS S.A DE C.V. CCF 78"/>
        <s v="OPERADORA DEL SUR, S. A. DE C.V. CCF 77"/>
        <s v="OPERADORA DEL SUR, S. A. DE C.V. CCF 76"/>
        <s v="OPERADORA DEL SUR, S. A. DE C.V. CCF 75"/>
        <s v="OPERADORA DEL SUR, S. A. DE C.V. CCF 74"/>
        <s v="OPERADORA DEL SUR, S. A. DE C.V. CCF 73"/>
        <s v="OPERADORA DEL SUR, S. A. DE C.V. CCF 72"/>
        <s v="ANULADO CCF 71"/>
        <s v="OPERADORA DEL SUR, S. A. DE C.V. CCF 70"/>
        <s v="OPERADORA DEL SUR, S. A. DE C.V. CCF 69"/>
        <s v="ANULADO CCF 68"/>
        <s v="ESTABLECIMIENTOS ANCALMO, S.A DE C.V CCF 67"/>
        <s v="INDUSTRIAS MIKE MIKE S.A DE C.V. CCF 66"/>
        <s v="INVERSIONES STANLEY PACIFICO S.A DE C.V. CCF 65"/>
        <s v="NEMTEX S.A DE C.V. CCF 64"/>
        <s v="CAEX LOGISTICS S.A DE C.V. CCF 63"/>
        <s v="ANULADO CCF 62"/>
        <s v="ENMANUEL S.A DE C.V. CCF 61"/>
        <s v="LA CONSTANCIA LTDA DE C.V. CCF 60"/>
        <s v="GRUPO PAILL S.A DE C.V. CCF 59"/>
        <s v="POLYBAG S.A DE C.V. CCF 58"/>
        <s v="NEGOCIOS CAMYRAM S.A DE C.V CCF 57"/>
        <s v="BANCO AGRICOLA, S.A. CCF 56"/>
        <s v="BANCO AGRICOLA, S.A. CCF 55"/>
        <s v="BANCO AGRICOLA, S.A. CCF 54"/>
        <s v="SUPER REPUESTOS EL SALVADOR S.A DE C.V. CCF 53"/>
        <s v="PROGURSA S.A DE C.V. CCF 52"/>
        <s v="UNILEVER EL SALVADOR SCC S.A DE C.V. CCF 51"/>
        <s v="HOTELES S.A DE C.V. CCF 50"/>
        <s v="PINTURA Y ENDEREZADO S.A DE C.V. CCF 49"/>
        <s v="DIDEA S.A DE C.V. CCF 48"/>
        <s v="TALLER DIDEA, S.A. DE C.V. CCF 47"/>
        <s v="PRODUCTOS CARNICOS S.A DE C.V. CCF 46"/>
        <s v="PRODUCTOS CARNICOS S.A DE C.V. CCF 45"/>
        <s v="INDUSTRIAS MIKE MIKE S.A DE C.V. CCF 44"/>
        <s v="NEMTEX S.A DE C.V. CCF 43"/>
        <s v="INVERSIONES STANLEY PACIFICO S.A DE C.V. CCF 42"/>
        <s v="GRUPO PAILL S.A DE C.V. CCF 41"/>
        <s v="OPERADORA DEL SUR, S. A. DE C.V. CCF 40"/>
        <s v="OPERADORA DEL SUR, S. A. DE C.V. CCF 39"/>
        <s v="UNILEVER EL SALVADOR SCC S.A DE C.V. CCF 38"/>
        <s v="ESTABLECIMIENTOS ANCALMO, S.A DE C.V CCF 37"/>
        <s v="LA CONSTANCIA LTDA DE C.V. CCF 36"/>
        <s v="GRANJA EL ROBLE S.A DE C.V. CCF 35"/>
        <s v="ANULADO CCF 34"/>
        <s v="OPERADORA DEL SUR, S. A. DE C.V. CCF 33"/>
        <s v="OPERADORA DEL SUR, S. A. DE C.V. CCF 32"/>
        <s v="OPERADORA DEL SUR, S. A. DE C.V. CCF 31"/>
        <s v="OPERADORA DEL SUR, S. A. DE C.V. CCF 30"/>
        <s v="OPERADORA DEL SUR, S. A. DE C.V. CCF 29"/>
        <s v="OPERADORA DEL SUR, S. A. DE C.V. CCF 28"/>
        <s v="ANULADO CCF 27"/>
        <s v="CAEX LOGISTICS S.A DE C.V. CCF 26"/>
        <s v="ANULADO CCF 25"/>
        <s v="ENMANUEL S.A DE C.V. CCF 24"/>
        <s v="POLYBAG S.A DE C.V. CCF 23"/>
        <s v="NEGOCIOS CAMYRAM S.A DE C.V CCF 22"/>
        <s v="ANULADO CCF 21"/>
        <s v="SUPER REPUESTOS EL SALVADOR S.A DE C.V. CCF 20"/>
        <s v="PROGURSA S.A DE C.V. CCF 19"/>
        <s v="OPERADORA DEL SUR, S. A. DE C.V. CCF 18"/>
        <s v="BANCO AGRICOLA, S.A. CCF 17"/>
        <s v="BANCO AGRICOLA, S.A. CCF 16"/>
        <s v="BANCO AGRICOLA, S.A. CCF 15"/>
        <s v="HOTELES S.A DE C.V. CCF 14"/>
        <s v="TALLER DIDEA, S.A. DE C.V. CCF 13"/>
        <s v="DIDEA S.A DE C.V. CCF 12"/>
        <s v="PINTURA Y ENDEREZADO S.A DE C.V. CCF 11"/>
        <s v="PRODUCTOS CARNICOS S.A DE C.V. CCF 10"/>
        <s v="PRODUCTOS CARNICOS S.A DE C.V. CCF 9"/>
        <s v="OPERADORA DEL SUR, S. A. DE C.V. CCF 8"/>
        <s v="NEGOCIOS CAMYRAM S.A DE C.V CCF 7"/>
        <s v="ESTABLECIMIENTOS ANCALMO, S.A DE C.V CCF 6"/>
        <s v="OPERADORA DEL SUR, S. A. DE C.V. CCF 5"/>
        <s v="OPERADORA DEL SUR, S. A. DE C.V. CCF 4"/>
        <s v="OPERADORA DEL SUR, S. A. DE C.V. CCF 3"/>
        <s v="OPERADORA DEL SUR, S. A. DE C.V. CCF 2"/>
        <s v="INDUSTRIAS MIKE MIKE S.A DE C.V. CCF 1"/>
        <s v="INVERSIONES STANLEY PACIFICO S.A DE C.V. CCF 400"/>
        <s v="NEMTEX S.A DE C.V. CCF 399"/>
        <s v="UNILEVER EL SALVADOR SCC S.A DE C.V. CCF 398"/>
        <s v="GRANJA EL ROBLE S.A DE C.V. CCF 397"/>
        <s v="POLYBAG S.A DE C.V. CCF 396"/>
        <s v="ENMANUEL S.A DE C.V. CCF 395"/>
        <s v="GRUPO PAILL S.A DE C.V. CCF 394"/>
        <s v="LA CONSTANCIA LTDA DE C.V. CCF 393"/>
        <s v="LA CONSTANCIA LTDA DE C.V. CCF 392"/>
        <s v="HOTELES S.A DE C.V. CCF 391"/>
        <s v="PINTURA Y ENDEREZADO S.A DE C.V. CCF 390"/>
        <s v="TALLER DIDEA, S.A. DE C.V. CCF 389"/>
        <s v="DIDEA S.A DE C.V. CCF 388"/>
        <s v="PROGURSA S.A DE C.V. CCF 387"/>
        <s v="SUPER REPUESTOS EL SALVADOR S.A DE C.V. CCF 386"/>
        <s v="BANCO AGRICOLA, S.A. CCF 385"/>
        <s v="BANCO AGRICOLA, S.A. CCF 384"/>
        <s v="BANCO AGRICOLA, S.A. CCF 383"/>
      </sharedItems>
    </cacheField>
    <cacheField name="ESPACIO" numFmtId="0">
      <sharedItems/>
    </cacheField>
    <cacheField name="CCF" numFmtId="0">
      <sharedItems/>
    </cacheField>
    <cacheField name="CUENTA" numFmtId="0">
      <sharedItems containsMixedTypes="1" containsNumber="1" containsInteger="1" minValue="11030102" maxValue="11030145" count="22">
        <n v="11030103"/>
        <n v="11030105"/>
        <e v="#N/A"/>
        <n v="11030110"/>
        <n v="11030116"/>
        <n v="11030113"/>
        <n v="11030118"/>
        <n v="11030145"/>
        <n v="11030127"/>
        <n v="11030114"/>
        <n v="11030104"/>
        <n v="11030124"/>
        <n v="11030102"/>
        <n v="11030106"/>
        <n v="11030115"/>
        <n v="11030137"/>
        <n v="11030108"/>
        <n v="11030111"/>
        <n v="11030112"/>
        <n v="11030117"/>
        <n v="11030109"/>
        <n v="11030143"/>
      </sharedItems>
    </cacheField>
    <cacheField name="MES" numFmtId="0">
      <sharedItems count="3">
        <s v="OCTUBRE"/>
        <s v="SEPTIEMBRE"/>
        <s v="AGOSTO"/>
      </sharedItems>
    </cacheField>
    <cacheField name="FECHA" numFmtId="0">
      <sharedItems count="27">
        <s v="26/10/2021"/>
        <s v="25/10/2021"/>
        <s v="21/10/2021"/>
        <s v="18/10/2021"/>
        <s v="12/10/2021"/>
        <s v="09/10/2021"/>
        <s v="08/10/2021"/>
        <s v="05/10/2021"/>
        <s v="04/10/2021"/>
        <s v="29/09/2021"/>
        <s v="21/09/2021"/>
        <s v="18/09/2021"/>
        <s v="17/09/2021"/>
        <s v="16/09/2021"/>
        <s v="13/09/2021"/>
        <s v="09/09/2021"/>
        <s v="08/09/2021"/>
        <s v="01/09/2021"/>
        <s v="26/08/2021"/>
        <s v="23/08/2021"/>
        <s v="20/08/2021"/>
        <s v="17/08/2021"/>
        <s v="16/08/2021"/>
        <s v="12/08/2021"/>
        <s v="11/08/2021"/>
        <s v="09/08/2021"/>
        <s v="02/08/2021"/>
      </sharedItems>
    </cacheField>
    <cacheField name="CLASE DE DOC" numFmtId="0">
      <sharedItems/>
    </cacheField>
    <cacheField name="TIPO DE DOC" numFmtId="0">
      <sharedItems/>
    </cacheField>
    <cacheField name="N° DE RESOLUCION" numFmtId="0">
      <sharedItems/>
    </cacheField>
    <cacheField name="SERIE " numFmtId="0">
      <sharedItems/>
    </cacheField>
    <cacheField name="N° DOC" numFmtId="0">
      <sharedItems containsSemiMixedTypes="0" containsString="0" containsNumber="1" containsInteger="1" minValue="1" maxValue="400"/>
    </cacheField>
    <cacheField name="CONTROL" numFmtId="0">
      <sharedItems containsSemiMixedTypes="0" containsString="0" containsNumber="1" containsInteger="1" minValue="1" maxValue="400"/>
    </cacheField>
    <cacheField name="NIT DE CLIENTE" numFmtId="0">
      <sharedItems/>
    </cacheField>
    <cacheField name="NOMBRE DE CLIENTE" numFmtId="0">
      <sharedItems/>
    </cacheField>
    <cacheField name="VENTA EXENTA" numFmtId="164">
      <sharedItems containsSemiMixedTypes="0" containsString="0" containsNumber="1" containsInteger="1" minValue="0" maxValue="0"/>
    </cacheField>
    <cacheField name="VENTA NO SUJETA" numFmtId="164">
      <sharedItems containsSemiMixedTypes="0" containsString="0" containsNumber="1" containsInteger="1" minValue="0" maxValue="0"/>
    </cacheField>
    <cacheField name="V. GRAVADA" numFmtId="164">
      <sharedItems containsSemiMixedTypes="0" containsString="0" containsNumber="1" minValue="0" maxValue="7506.31"/>
    </cacheField>
    <cacheField name="D.FISCAL" numFmtId="164">
      <sharedItems containsSemiMixedTypes="0" containsString="0" containsNumber="1" minValue="0" maxValue="975.82030000000009"/>
    </cacheField>
    <cacheField name="V CTA DE 3" numFmtId="164">
      <sharedItems containsSemiMixedTypes="0" containsString="0" containsNumber="1" containsInteger="1" minValue="0" maxValue="0"/>
    </cacheField>
    <cacheField name="D. FISCAL A 3" numFmtId="164">
      <sharedItems containsSemiMixedTypes="0" containsString="0" containsNumber="1" containsInteger="1" minValue="0" maxValue="0"/>
    </cacheField>
    <cacheField name="VENTA TOTAL" numFmtId="164">
      <sharedItems containsSemiMixedTypes="0" containsString="0" containsNumber="1" minValue="0" maxValue="8482.1303000000007"/>
    </cacheField>
    <cacheField name="ANEXO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4524.68262615741" createdVersion="4" refreshedVersion="4" minRefreshableVersion="3" recordCount="431">
  <cacheSource type="worksheet">
    <worksheetSource name="Tabla1"/>
  </cacheSource>
  <cacheFields count="17">
    <cacheField name="MES" numFmtId="0">
      <sharedItems count="3">
        <s v="OCTUBRE"/>
        <s v="SEPTIEMBRE"/>
        <s v="AGOSTO"/>
      </sharedItems>
    </cacheField>
    <cacheField name="FECHA" numFmtId="0">
      <sharedItems/>
    </cacheField>
    <cacheField name="CLASE DE DOC" numFmtId="0">
      <sharedItems/>
    </cacheField>
    <cacheField name="TIPO DE DOC" numFmtId="0">
      <sharedItems/>
    </cacheField>
    <cacheField name="CORRELATIVO" numFmtId="0">
      <sharedItems containsSemiMixedTypes="0" containsString="0" containsNumber="1" containsInteger="1" minValue="17" maxValue="31424765"/>
    </cacheField>
    <cacheField name="NIT PROV" numFmtId="0">
      <sharedItems/>
    </cacheField>
    <cacheField name="N PROVEEDOR" numFmtId="0">
      <sharedItems count="58">
        <s v="MANEJO INTEGRAL DE DESECHOS SOLIDOS SEM DE C.V."/>
        <s v="RAFAEL RENE CANALES PINAUD"/>
        <s v="ACTIVIDADES PETROLERAS DE EL SALVADOR S.A DE C.V "/>
        <s v="JOSE RICARDO ANTONIO MOLINA"/>
        <s v="CALLEJA S.A DE C.V."/>
        <s v="ALMACENES VIDRI, S.A DE C.V."/>
        <s v="ALEXANDER ANTONIO CORNEJO"/>
        <s v="REPUESTOS IZALCO S.A DE C.V."/>
        <s v="REPUESTOS MIGUELÑOS S.A DE C.V."/>
        <s v="INDUSTRIAS VICAL S.A DE C.V."/>
        <s v="DISTRIBUIDORA JAR S.A DE C.V."/>
        <s v="FRANCISCO JAVIER PORTILLO T"/>
        <s v="ECSA OPERADORA EL SALVADOR S.A DE C.V."/>
        <s v="DANIEL ALBETO RUBIO CARCAMO"/>
        <s v="FREDY GUILLERMO CACERES RAFAELANO"/>
        <s v="LABCA"/>
        <s v="SEGUROS E INVERSIONES S.A"/>
        <s v="FERRETERIA LA PALMA S.A DE C.V."/>
        <s v="JOSE MARIA SALINAS DERAS"/>
        <s v="TELEMOVIL EL SALVADOR S.A DE C.V."/>
        <s v="GRUPO VALMIX S.A DE C.V."/>
        <s v="JIMMY DOUGLAS ALVARADO RAMOS"/>
        <s v="JOSE ARMANDO LOPEZ LAINEZ"/>
        <s v="LA CASA DEL REPUESTO S.A DE C.V. "/>
        <s v="OD EL SALVADOR LIMITADA DE C.V "/>
        <s v="PROVEEDORES DE INSUMOS DIVERSOS S.A DE C.V."/>
        <s v="MIGUEL ANGEL WILLIAM ALFARO CABRERA"/>
        <s v="SAMUEL ELIAS RIVAS MOZ"/>
        <s v="CENTROAMERICA COMERCIAL S.A DE C.V."/>
        <s v="GRUPO ROMEN S.A DE C.V."/>
        <s v="DISTRIBUIDORA PAREDES VELA S.A DE C.V."/>
        <s v="OSCAR HUMBERTO RIVAS INTERIANO"/>
        <s v="ALMACENES DE REPUESTOS MONTERREY"/>
        <s v="TEXAS GAS INTERNACIONAL, S.A DE C.V."/>
        <s v="PULSEM DE C.V."/>
        <s v="CTE TELECOM PERSONAL S.A DE C.V."/>
        <s v="ALPINA S.A DE C.V."/>
        <s v="MIRIAN GAMEZ DE MENJIVAR"/>
        <s v="UNILLANTAS S.A DE C.V."/>
        <s v="REFILL S.A DE C.V."/>
        <s v="TALLERES SOLDATOR S.A DE C.V."/>
        <s v="SUPER REPUESTOS EL SALVADOR "/>
        <s v="REPUESTOS NOE S.A DE C.V."/>
        <s v="REPUESTOS Y SERVICIOS AUTOMOTRICES, S.A DE C.V."/>
        <s v="REPUESTOS CASTILLO S.A DE C.V."/>
        <s v="FARMACIAS EUROPEAS"/>
        <s v="RAMIREZ VENTURA S.A DE C.V."/>
        <s v="EFRAIN MEDARDO PEÑA"/>
        <s v="SERTRACEN S.A DE C.V."/>
        <s v="ELIAS AQUINO GOMEZ"/>
        <s v="SAUL POCASANGRE ESCOBAR"/>
        <s v="JOMIGA, S.A DE C.V."/>
        <s v="FREUND S.A DE C.V."/>
        <s v="EDWARD LEONIDAS GUITIERREZ PORTILLO"/>
        <s v="ELIAS MISAEL GUZMAN FRANCO"/>
        <s v="GUILLERMO E. MIGUEL B."/>
        <s v="LINEAS PUBLICITARIAS S.A DE C.V."/>
        <s v="INDUSTRIAS MECANICAS DOS MIL S.A DE C.V."/>
      </sharedItems>
    </cacheField>
    <cacheField name="C. EXENTAS" numFmtId="164">
      <sharedItems containsSemiMixedTypes="0" containsString="0" containsNumber="1" minValue="0" maxValue="19.75"/>
    </cacheField>
    <cacheField name="I. EXENTAS" numFmtId="164">
      <sharedItems containsSemiMixedTypes="0" containsString="0" containsNumber="1" containsInteger="1" minValue="0" maxValue="0"/>
    </cacheField>
    <cacheField name="IMPOR EX" numFmtId="164">
      <sharedItems containsSemiMixedTypes="0" containsString="0" containsNumber="1" containsInteger="1" minValue="0" maxValue="0"/>
    </cacheField>
    <cacheField name="C. GRAVADA" numFmtId="164">
      <sharedItems containsSemiMixedTypes="0" containsString="0" containsNumber="1" minValue="2.15" maxValue="2433.63"/>
    </cacheField>
    <cacheField name="INTER GRAVA" numFmtId="164">
      <sharedItems containsSemiMixedTypes="0" containsString="0" containsNumber="1" containsInteger="1" minValue="0" maxValue="0"/>
    </cacheField>
    <cacheField name="IMPOR BIENES" numFmtId="164">
      <sharedItems containsSemiMixedTypes="0" containsString="0" containsNumber="1" containsInteger="1" minValue="0" maxValue="0"/>
    </cacheField>
    <cacheField name="IMPOR SERV" numFmtId="164">
      <sharedItems containsSemiMixedTypes="0" containsString="0" containsNumber="1" containsInteger="1" minValue="0" maxValue="0"/>
    </cacheField>
    <cacheField name="IVA" numFmtId="164">
      <sharedItems containsSemiMixedTypes="0" containsString="0" containsNumber="1" minValue="0.27949999999999997" maxValue="316.37190000000004"/>
    </cacheField>
    <cacheField name="TOTAL C." numFmtId="164">
      <sharedItems containsSemiMixedTypes="0" containsString="0" containsNumber="1" minValue="2.4295" maxValue="2750.0019000000002"/>
    </cacheField>
    <cacheField name="ANEXO 3" numFmtId="0">
      <sharedItems containsSemiMixedTypes="0" containsString="0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x v="0"/>
    <s v=" "/>
    <s v="CCF"/>
    <x v="0"/>
    <x v="0"/>
    <x v="0"/>
    <s v="1"/>
    <s v="03"/>
    <s v="15041RESIN436312021"/>
    <s v="21DS000C"/>
    <n v="79"/>
    <n v="79"/>
    <s v="06141210830014"/>
    <s v="PRODUCTOS CARNICOS S.A DE C.V."/>
    <n v="0"/>
    <n v="0"/>
    <n v="344.6"/>
    <n v="44.798000000000002"/>
    <n v="0"/>
    <n v="0"/>
    <n v="389.39800000000002"/>
    <s v="1"/>
  </r>
  <r>
    <x v="1"/>
    <s v=" "/>
    <s v="CCF"/>
    <x v="0"/>
    <x v="0"/>
    <x v="0"/>
    <s v="1"/>
    <s v="03"/>
    <s v="15041RESIN436312021"/>
    <s v="21DS000C"/>
    <n v="78"/>
    <n v="78"/>
    <s v="06141210830014"/>
    <s v="PRODUCTOS CARNICOS S.A DE C.V."/>
    <n v="0"/>
    <n v="0"/>
    <n v="2633.8"/>
    <n v="342.39400000000006"/>
    <n v="0"/>
    <n v="0"/>
    <n v="2976.1940000000004"/>
    <s v="1"/>
  </r>
  <r>
    <x v="2"/>
    <s v=" "/>
    <s v="CCF"/>
    <x v="1"/>
    <x v="0"/>
    <x v="1"/>
    <s v="1"/>
    <s v="03"/>
    <s v="15041RESIN436312021"/>
    <s v="21DS000C"/>
    <n v="77"/>
    <n v="77"/>
    <s v="06143107971090"/>
    <s v="OPERADORA DEL SUR, S. A. DE C.V."/>
    <n v="0"/>
    <n v="0"/>
    <n v="1716.37"/>
    <n v="223.12809999999999"/>
    <n v="0"/>
    <n v="0"/>
    <n v="1939.4980999999998"/>
    <s v="1"/>
  </r>
  <r>
    <x v="3"/>
    <s v=" "/>
    <s v="CCF"/>
    <x v="1"/>
    <x v="0"/>
    <x v="1"/>
    <s v="1"/>
    <s v="03"/>
    <s v="15041RESIN436312021"/>
    <s v="21DS000C"/>
    <n v="76"/>
    <n v="76"/>
    <s v="06143107971090"/>
    <s v="OPERADORA DEL SUR, S. A. DE C.V."/>
    <n v="0"/>
    <n v="0"/>
    <n v="7247.8"/>
    <n v="942.21400000000006"/>
    <n v="0"/>
    <n v="0"/>
    <n v="8190.0140000000001"/>
    <s v="1"/>
  </r>
  <r>
    <x v="4"/>
    <s v=" "/>
    <s v="CCF"/>
    <x v="1"/>
    <x v="0"/>
    <x v="1"/>
    <s v="1"/>
    <s v="03"/>
    <s v="15041RESIN436312021"/>
    <s v="21DS000C"/>
    <n v="75"/>
    <n v="75"/>
    <s v="06143107971090"/>
    <s v="OPERADORA DEL SUR, S. A. DE C.V."/>
    <n v="0"/>
    <n v="0"/>
    <n v="225.03"/>
    <n v="29.253900000000002"/>
    <n v="0"/>
    <n v="0"/>
    <n v="254.28390000000002"/>
    <s v="1"/>
  </r>
  <r>
    <x v="5"/>
    <s v=" "/>
    <s v="CCF"/>
    <x v="1"/>
    <x v="0"/>
    <x v="1"/>
    <s v="1"/>
    <s v="03"/>
    <s v="15041RESIN436312021"/>
    <s v="21DS000C"/>
    <n v="74"/>
    <n v="74"/>
    <s v="06143107971090"/>
    <s v="OPERADORA DEL SUR, S. A. DE C.V."/>
    <n v="0"/>
    <n v="0"/>
    <n v="500"/>
    <n v="65"/>
    <n v="0"/>
    <n v="0"/>
    <n v="565"/>
    <s v="1"/>
  </r>
  <r>
    <x v="6"/>
    <s v=" "/>
    <s v="CCF"/>
    <x v="1"/>
    <x v="0"/>
    <x v="1"/>
    <s v="1"/>
    <s v="03"/>
    <s v="15041RESIN436312021"/>
    <s v="21DS000C"/>
    <n v="73"/>
    <n v="73"/>
    <s v="06143107971090"/>
    <s v="OPERADORA DEL SUR, S. A. DE C.V."/>
    <n v="0"/>
    <n v="0"/>
    <n v="2147.04"/>
    <n v="279.11520000000002"/>
    <n v="0"/>
    <n v="0"/>
    <n v="2426.1552000000001"/>
    <s v="1"/>
  </r>
  <r>
    <x v="7"/>
    <s v=" "/>
    <s v="CCF"/>
    <x v="1"/>
    <x v="0"/>
    <x v="1"/>
    <s v="1"/>
    <s v="03"/>
    <s v="15041RESIN436312021"/>
    <s v="21DS000C"/>
    <n v="72"/>
    <n v="72"/>
    <s v="06143107971090"/>
    <s v="OPERADORA DEL SUR, S. A. DE C.V."/>
    <n v="0"/>
    <n v="0"/>
    <n v="550"/>
    <n v="71.5"/>
    <n v="0"/>
    <n v="0"/>
    <n v="621.5"/>
    <s v="1"/>
  </r>
  <r>
    <x v="8"/>
    <s v=" "/>
    <s v="CCF"/>
    <x v="2"/>
    <x v="0"/>
    <x v="1"/>
    <s v="1"/>
    <s v="03"/>
    <s v="15041RESIN436312021"/>
    <s v="21DS000C"/>
    <n v="71"/>
    <n v="71"/>
    <s v="00"/>
    <s v="ANULADO"/>
    <n v="0"/>
    <n v="0"/>
    <n v="0"/>
    <n v="0"/>
    <n v="0"/>
    <n v="0"/>
    <n v="0"/>
    <s v="1"/>
  </r>
  <r>
    <x v="9"/>
    <s v=" "/>
    <s v="CCF"/>
    <x v="1"/>
    <x v="0"/>
    <x v="2"/>
    <s v="1"/>
    <s v="03"/>
    <s v="15041RESIN436312021"/>
    <s v="21DS000C"/>
    <n v="70"/>
    <n v="70"/>
    <s v="06143107971090"/>
    <s v="OPERADORA DEL SUR, S. A. DE C.V."/>
    <n v="0"/>
    <n v="0"/>
    <n v="495.66"/>
    <n v="64.4358"/>
    <n v="0"/>
    <n v="0"/>
    <n v="560.09580000000005"/>
    <s v="1"/>
  </r>
  <r>
    <x v="10"/>
    <s v=" "/>
    <s v="CCF"/>
    <x v="1"/>
    <x v="0"/>
    <x v="2"/>
    <s v="1"/>
    <s v="03"/>
    <s v="15041RESIN436312021"/>
    <s v="21DS000C"/>
    <n v="69"/>
    <n v="69"/>
    <s v="06143107971090"/>
    <s v="OPERADORA DEL SUR, S. A. DE C.V."/>
    <n v="0"/>
    <n v="0"/>
    <n v="963.96"/>
    <n v="125.31480000000001"/>
    <n v="0"/>
    <n v="0"/>
    <n v="1089.2748000000001"/>
    <s v="1"/>
  </r>
  <r>
    <x v="11"/>
    <s v=" "/>
    <s v="CCF"/>
    <x v="2"/>
    <x v="0"/>
    <x v="2"/>
    <s v="1"/>
    <s v="03"/>
    <s v="15041RESIN436312021"/>
    <s v="21DS000C"/>
    <n v="68"/>
    <n v="68"/>
    <s v="00"/>
    <s v="ANULADO"/>
    <n v="0"/>
    <n v="0"/>
    <n v="0"/>
    <n v="0"/>
    <n v="0"/>
    <n v="0"/>
    <n v="0"/>
    <s v="1"/>
  </r>
  <r>
    <x v="12"/>
    <s v=" "/>
    <s v="CCF"/>
    <x v="3"/>
    <x v="0"/>
    <x v="3"/>
    <s v="1"/>
    <s v="03"/>
    <s v="15041RESIN436312021"/>
    <s v="21DS000C"/>
    <n v="67"/>
    <n v="67"/>
    <s v="06142708620024"/>
    <s v="ESTABLECIMIENTOS ANCALMO, S.A DE C.V"/>
    <n v="0"/>
    <n v="0"/>
    <n v="143.63999999999999"/>
    <n v="18.673199999999998"/>
    <n v="0"/>
    <n v="0"/>
    <n v="162.31319999999999"/>
    <s v="1"/>
  </r>
  <r>
    <x v="13"/>
    <s v=" "/>
    <s v="CCF"/>
    <x v="4"/>
    <x v="0"/>
    <x v="3"/>
    <s v="1"/>
    <s v="03"/>
    <s v="15041RESIN436312021"/>
    <s v="21DS000C"/>
    <n v="66"/>
    <n v="66"/>
    <s v="06141009650016"/>
    <s v="INDUSTRIAS MIKE MIKE S.A DE C.V."/>
    <n v="0"/>
    <n v="0"/>
    <n v="165.92"/>
    <n v="21.569599999999998"/>
    <n v="0"/>
    <n v="0"/>
    <n v="187.4896"/>
    <s v="1"/>
  </r>
  <r>
    <x v="14"/>
    <s v=" "/>
    <s v="CCF"/>
    <x v="5"/>
    <x v="0"/>
    <x v="3"/>
    <s v="1"/>
    <s v="03"/>
    <s v="15041RESIN436312021"/>
    <s v="21DS000C"/>
    <n v="65"/>
    <n v="65"/>
    <s v="06142808031087"/>
    <s v="INVERSIONES STANLEY PACIFICO S.A DE C.V."/>
    <n v="0"/>
    <n v="0"/>
    <n v="386.64"/>
    <n v="50.263199999999998"/>
    <n v="0"/>
    <n v="0"/>
    <n v="436.90319999999997"/>
    <s v="1"/>
  </r>
  <r>
    <x v="15"/>
    <s v=" "/>
    <s v="CCF"/>
    <x v="6"/>
    <x v="0"/>
    <x v="3"/>
    <s v="1"/>
    <s v="03"/>
    <s v="15041RESIN436312021"/>
    <s v="21DS000C"/>
    <n v="64"/>
    <n v="64"/>
    <s v="06141206740014"/>
    <s v="NEMTEX S.A DE C.V."/>
    <n v="0"/>
    <n v="0"/>
    <n v="255.92"/>
    <n v="33.269599999999997"/>
    <n v="0"/>
    <n v="0"/>
    <n v="289.18959999999998"/>
    <s v="1"/>
  </r>
  <r>
    <x v="16"/>
    <s v=" "/>
    <s v="CCF"/>
    <x v="7"/>
    <x v="0"/>
    <x v="3"/>
    <s v="1"/>
    <s v="03"/>
    <s v="15041RESIN436312021"/>
    <s v="21DS000C"/>
    <n v="63"/>
    <n v="63"/>
    <s v="06141106141074"/>
    <s v="CAEX LOGISTICS S.A DE C.V."/>
    <n v="0"/>
    <n v="0"/>
    <n v="275"/>
    <n v="35.75"/>
    <n v="0"/>
    <n v="0"/>
    <n v="310.75"/>
    <s v="1"/>
  </r>
  <r>
    <x v="17"/>
    <s v=" "/>
    <s v="CCF"/>
    <x v="2"/>
    <x v="0"/>
    <x v="3"/>
    <s v="1"/>
    <s v="03"/>
    <s v="15041RESIN436312021"/>
    <s v="21DS000C"/>
    <n v="62"/>
    <n v="62"/>
    <s v="00"/>
    <s v="ANULADO"/>
    <n v="0"/>
    <n v="0"/>
    <n v="0"/>
    <n v="0"/>
    <n v="0"/>
    <n v="0"/>
    <n v="0"/>
    <s v="1"/>
  </r>
  <r>
    <x v="18"/>
    <s v=" "/>
    <s v="CCF"/>
    <x v="8"/>
    <x v="0"/>
    <x v="4"/>
    <s v="1"/>
    <s v="03"/>
    <s v="15041RESIN436312021"/>
    <s v="21DS000C"/>
    <n v="61"/>
    <n v="61"/>
    <s v="06141111931016"/>
    <s v="ENMANUEL S.A DE C.V."/>
    <n v="0"/>
    <n v="0"/>
    <n v="300"/>
    <n v="39"/>
    <n v="0"/>
    <n v="0"/>
    <n v="339"/>
    <s v="1"/>
  </r>
  <r>
    <x v="19"/>
    <s v=" "/>
    <s v="CCF"/>
    <x v="9"/>
    <x v="0"/>
    <x v="4"/>
    <s v="1"/>
    <s v="03"/>
    <s v="15041RESIN436312021"/>
    <s v="21DS000C"/>
    <n v="60"/>
    <n v="60"/>
    <s v="06142510021011"/>
    <s v="LA CONSTANCIA LTDA DE C.V."/>
    <n v="0"/>
    <n v="0"/>
    <n v="619.01"/>
    <n v="80.471299999999999"/>
    <n v="0"/>
    <n v="0"/>
    <n v="699.48130000000003"/>
    <s v="1"/>
  </r>
  <r>
    <x v="20"/>
    <s v=" "/>
    <s v="CCF"/>
    <x v="10"/>
    <x v="0"/>
    <x v="5"/>
    <s v="1"/>
    <s v="03"/>
    <s v="15041RESIN436312021"/>
    <s v="21DS000C"/>
    <n v="59"/>
    <n v="59"/>
    <s v="06141512001054"/>
    <s v="GRUPO PAILL S.A DE C.V."/>
    <n v="0"/>
    <n v="0"/>
    <n v="1292.76"/>
    <n v="168.05879999999999"/>
    <n v="0"/>
    <n v="0"/>
    <n v="1460.8188"/>
    <s v="1"/>
  </r>
  <r>
    <x v="21"/>
    <s v=" "/>
    <s v="CCF"/>
    <x v="11"/>
    <x v="0"/>
    <x v="6"/>
    <s v="1"/>
    <s v="03"/>
    <s v="15041RESIN436312021"/>
    <s v="21DS000C"/>
    <n v="58"/>
    <n v="58"/>
    <s v="06140909921072"/>
    <s v="POLYBAG S.A DE C.V."/>
    <n v="0"/>
    <n v="0"/>
    <n v="390"/>
    <n v="50.7"/>
    <n v="0"/>
    <n v="0"/>
    <n v="440.7"/>
    <s v="1"/>
  </r>
  <r>
    <x v="22"/>
    <s v=" "/>
    <s v="CCF"/>
    <x v="12"/>
    <x v="0"/>
    <x v="7"/>
    <s v="1"/>
    <s v="03"/>
    <s v="15041RESIN436312021"/>
    <s v="21DS000C"/>
    <n v="57"/>
    <n v="57"/>
    <s v="06140101850027"/>
    <s v="NEGOCIOS CAMYRAM S.A DE C.V"/>
    <n v="0"/>
    <n v="0"/>
    <n v="360.26"/>
    <n v="46.833800000000004"/>
    <n v="0"/>
    <n v="0"/>
    <n v="407.09379999999999"/>
    <s v="1"/>
  </r>
  <r>
    <x v="23"/>
    <s v=" "/>
    <s v="CCF"/>
    <x v="13"/>
    <x v="0"/>
    <x v="7"/>
    <s v="1"/>
    <s v="03"/>
    <s v="15041RESIN436312021"/>
    <s v="21DS000C"/>
    <n v="56"/>
    <n v="56"/>
    <s v="06143101550016"/>
    <s v="BANCO AGRICOLA, S.A."/>
    <n v="0"/>
    <n v="0"/>
    <n v="357.36"/>
    <n v="46.456800000000001"/>
    <n v="0"/>
    <n v="0"/>
    <n v="403.8168"/>
    <s v="1"/>
  </r>
  <r>
    <x v="24"/>
    <s v=" "/>
    <s v="CCF"/>
    <x v="13"/>
    <x v="0"/>
    <x v="7"/>
    <s v="1"/>
    <s v="03"/>
    <s v="15041RESIN436312021"/>
    <s v="21DS000C"/>
    <n v="55"/>
    <n v="55"/>
    <s v="06143101550016"/>
    <s v="BANCO AGRICOLA, S.A."/>
    <n v="0"/>
    <n v="0"/>
    <n v="152.65"/>
    <n v="19.8445"/>
    <n v="0"/>
    <n v="0"/>
    <n v="172.49450000000002"/>
    <s v="1"/>
  </r>
  <r>
    <x v="25"/>
    <s v=" "/>
    <s v="CCF"/>
    <x v="13"/>
    <x v="0"/>
    <x v="7"/>
    <s v="1"/>
    <s v="03"/>
    <s v="15041RESIN436312021"/>
    <s v="21DS000C"/>
    <n v="54"/>
    <n v="54"/>
    <s v="06143101550016"/>
    <s v="BANCO AGRICOLA, S.A."/>
    <n v="0"/>
    <n v="0"/>
    <n v="152.65"/>
    <n v="19.8445"/>
    <n v="0"/>
    <n v="0"/>
    <n v="172.49450000000002"/>
    <s v="1"/>
  </r>
  <r>
    <x v="26"/>
    <s v=" "/>
    <s v="CCF"/>
    <x v="14"/>
    <x v="0"/>
    <x v="7"/>
    <s v="1"/>
    <s v="03"/>
    <s v="15041RESIN436312021"/>
    <s v="21DS000C"/>
    <n v="53"/>
    <n v="53"/>
    <s v="06141511720027"/>
    <s v="SUPER REPUESTOS EL SALVADOR S.A DE C.V."/>
    <n v="0"/>
    <n v="0"/>
    <n v="195"/>
    <n v="25.35"/>
    <n v="0"/>
    <n v="0"/>
    <n v="220.35"/>
    <s v="1"/>
  </r>
  <r>
    <x v="27"/>
    <s v=" "/>
    <s v="CCF"/>
    <x v="15"/>
    <x v="0"/>
    <x v="7"/>
    <s v="1"/>
    <s v="03"/>
    <s v="15041RESIN436312021"/>
    <s v="21DS000C"/>
    <n v="52"/>
    <n v="52"/>
    <s v="06140202021024"/>
    <s v="PROGURSA S.A DE C.V."/>
    <n v="0"/>
    <n v="0"/>
    <n v="150"/>
    <n v="19.5"/>
    <n v="0"/>
    <n v="0"/>
    <n v="169.5"/>
    <s v="1"/>
  </r>
  <r>
    <x v="28"/>
    <s v=" "/>
    <s v="CCF"/>
    <x v="16"/>
    <x v="0"/>
    <x v="7"/>
    <s v="1"/>
    <s v="03"/>
    <s v="15041RESIN436312021"/>
    <s v="21DS000C"/>
    <n v="51"/>
    <n v="51"/>
    <s v="06142910131029"/>
    <s v="UNILEVER EL SALVADOR SCC S.A DE C.V."/>
    <n v="0"/>
    <n v="0"/>
    <n v="1235.42"/>
    <n v="160.6046"/>
    <n v="0"/>
    <n v="0"/>
    <n v="1396.0246000000002"/>
    <s v="1"/>
  </r>
  <r>
    <x v="29"/>
    <s v=" "/>
    <s v="CCF"/>
    <x v="17"/>
    <x v="0"/>
    <x v="8"/>
    <s v="1"/>
    <s v="03"/>
    <s v="15041RESIN436312021"/>
    <s v="21DS000C"/>
    <n v="50"/>
    <n v="50"/>
    <s v="06142301690017"/>
    <s v="HOTELES S.A DE C.V."/>
    <n v="0"/>
    <n v="0"/>
    <n v="750"/>
    <n v="97.5"/>
    <n v="0"/>
    <n v="0"/>
    <n v="847.5"/>
    <s v="1"/>
  </r>
  <r>
    <x v="30"/>
    <s v=" "/>
    <s v="CCF"/>
    <x v="18"/>
    <x v="0"/>
    <x v="8"/>
    <s v="1"/>
    <s v="03"/>
    <s v="15041RESIN436312021"/>
    <s v="21DS000C"/>
    <n v="49"/>
    <n v="49"/>
    <s v="06142703780037"/>
    <s v="PINTURA Y ENDEREZADO S.A DE C.V."/>
    <n v="0"/>
    <n v="0"/>
    <n v="148.04"/>
    <n v="19.245200000000001"/>
    <n v="0"/>
    <n v="0"/>
    <n v="167.2852"/>
    <s v="1"/>
  </r>
  <r>
    <x v="31"/>
    <s v=" "/>
    <s v="CCF"/>
    <x v="19"/>
    <x v="0"/>
    <x v="8"/>
    <s v="1"/>
    <s v="03"/>
    <s v="15041RESIN436312021"/>
    <s v="21DS000C"/>
    <n v="48"/>
    <n v="48"/>
    <s v="06143112510011"/>
    <s v="DIDEA S.A DE C.V."/>
    <n v="0"/>
    <n v="0"/>
    <n v="141.1"/>
    <n v="18.343"/>
    <n v="0"/>
    <n v="0"/>
    <n v="159.44299999999998"/>
    <s v="1"/>
  </r>
  <r>
    <x v="32"/>
    <s v=" "/>
    <s v="CCF"/>
    <x v="20"/>
    <x v="0"/>
    <x v="8"/>
    <s v="1"/>
    <s v="03"/>
    <s v="15041RESIN436312021"/>
    <s v="21DS000C"/>
    <n v="47"/>
    <n v="47"/>
    <s v="06140104620021"/>
    <s v="TALLER DIDEA, S.A. DE C.V."/>
    <n v="0"/>
    <n v="0"/>
    <n v="377.6"/>
    <n v="49.088000000000008"/>
    <n v="0"/>
    <n v="0"/>
    <n v="426.68800000000005"/>
    <s v="1"/>
  </r>
  <r>
    <x v="33"/>
    <s v=" "/>
    <s v="CCF"/>
    <x v="0"/>
    <x v="1"/>
    <x v="9"/>
    <s v="1"/>
    <s v="03"/>
    <s v="15041RESIN436312021"/>
    <s v="21DS000C"/>
    <n v="46"/>
    <n v="46"/>
    <s v="06141210830014"/>
    <s v="PRODUCTOS CARNICOS S.A DE C.V."/>
    <n v="0"/>
    <n v="0"/>
    <n v="3163.4"/>
    <n v="411.24200000000002"/>
    <n v="0"/>
    <n v="0"/>
    <n v="3574.6420000000003"/>
    <s v="1"/>
  </r>
  <r>
    <x v="34"/>
    <s v=" "/>
    <s v="CCF"/>
    <x v="0"/>
    <x v="1"/>
    <x v="9"/>
    <s v="1"/>
    <s v="03"/>
    <s v="15041RESIN436312021"/>
    <s v="21DS000C"/>
    <n v="45"/>
    <n v="45"/>
    <s v="06141210830014"/>
    <s v="PRODUCTOS CARNICOS S.A DE C.V."/>
    <n v="0"/>
    <n v="0"/>
    <n v="344.6"/>
    <n v="44.798000000000002"/>
    <n v="0"/>
    <n v="0"/>
    <n v="389.39800000000002"/>
    <s v="1"/>
  </r>
  <r>
    <x v="35"/>
    <s v=" "/>
    <s v="CCF"/>
    <x v="4"/>
    <x v="1"/>
    <x v="10"/>
    <s v="1"/>
    <s v="03"/>
    <s v="15041RESIN436312021"/>
    <s v="21DS000C"/>
    <n v="44"/>
    <n v="44"/>
    <s v="06141009650016"/>
    <s v="INDUSTRIAS MIKE MIKE S.A DE C.V."/>
    <n v="0"/>
    <n v="0"/>
    <n v="165.92"/>
    <n v="21.569599999999998"/>
    <n v="0"/>
    <n v="0"/>
    <n v="187.4896"/>
    <s v="1"/>
  </r>
  <r>
    <x v="36"/>
    <s v=" "/>
    <s v="CCF"/>
    <x v="6"/>
    <x v="1"/>
    <x v="10"/>
    <s v="1"/>
    <s v="03"/>
    <s v="15041RESIN436312021"/>
    <s v="21DS000C"/>
    <n v="43"/>
    <n v="43"/>
    <s v="06141206740014"/>
    <s v="NEMTEX S.A DE C.V."/>
    <n v="0"/>
    <n v="0"/>
    <n v="255.92"/>
    <n v="33.269599999999997"/>
    <n v="0"/>
    <n v="0"/>
    <n v="289.18959999999998"/>
    <s v="1"/>
  </r>
  <r>
    <x v="37"/>
    <s v=" "/>
    <s v="CCF"/>
    <x v="5"/>
    <x v="1"/>
    <x v="10"/>
    <s v="1"/>
    <s v="03"/>
    <s v="15041RESIN436312021"/>
    <s v="21DS000C"/>
    <n v="42"/>
    <n v="42"/>
    <s v="06142808031087"/>
    <s v="INVERSIONES STANLEY PACIFICO S.A DE C.V."/>
    <n v="0"/>
    <n v="0"/>
    <n v="386.64"/>
    <n v="50.263199999999998"/>
    <n v="0"/>
    <n v="0"/>
    <n v="436.90319999999997"/>
    <s v="1"/>
  </r>
  <r>
    <x v="38"/>
    <s v=" "/>
    <s v="CCF"/>
    <x v="10"/>
    <x v="1"/>
    <x v="10"/>
    <s v="1"/>
    <s v="03"/>
    <s v="15041RESIN436312021"/>
    <s v="21DS000C"/>
    <n v="41"/>
    <n v="41"/>
    <s v="06141512001054"/>
    <s v="GRUPO PAILL S.A DE C.V."/>
    <n v="0"/>
    <n v="0"/>
    <n v="1184.68"/>
    <n v="154.00840000000002"/>
    <n v="0"/>
    <n v="0"/>
    <n v="1338.6884"/>
    <s v="1"/>
  </r>
  <r>
    <x v="39"/>
    <s v=" "/>
    <s v="CCF"/>
    <x v="1"/>
    <x v="1"/>
    <x v="10"/>
    <s v="1"/>
    <s v="03"/>
    <s v="15041RESIN436312021"/>
    <s v="21DS000C"/>
    <n v="40"/>
    <n v="40"/>
    <s v="06143107971090"/>
    <s v="OPERADORA DEL SUR, S. A. DE C.V."/>
    <n v="0"/>
    <n v="0"/>
    <n v="6478.43"/>
    <n v="842.19590000000005"/>
    <n v="0"/>
    <n v="0"/>
    <n v="7320.6259"/>
    <s v="1"/>
  </r>
  <r>
    <x v="40"/>
    <s v=" "/>
    <s v="CCF"/>
    <x v="1"/>
    <x v="1"/>
    <x v="10"/>
    <s v="1"/>
    <s v="03"/>
    <s v="15041RESIN436312021"/>
    <s v="21DS000C"/>
    <n v="39"/>
    <n v="39"/>
    <s v="06143107971090"/>
    <s v="OPERADORA DEL SUR, S. A. DE C.V."/>
    <n v="0"/>
    <n v="0"/>
    <n v="1343.12"/>
    <n v="174.60559999999998"/>
    <n v="0"/>
    <n v="0"/>
    <n v="1517.7255999999998"/>
    <s v="1"/>
  </r>
  <r>
    <x v="41"/>
    <s v=" "/>
    <s v="CCF"/>
    <x v="16"/>
    <x v="1"/>
    <x v="10"/>
    <s v="1"/>
    <s v="03"/>
    <s v="15041RESIN436312021"/>
    <s v="21DS000C"/>
    <n v="38"/>
    <n v="38"/>
    <s v="06142910131029"/>
    <s v="UNILEVER EL SALVADOR SCC S.A DE C.V."/>
    <n v="0"/>
    <n v="0"/>
    <n v="1175.42"/>
    <n v="152.80460000000002"/>
    <n v="0"/>
    <n v="0"/>
    <n v="1328.2246"/>
    <s v="1"/>
  </r>
  <r>
    <x v="42"/>
    <s v=" "/>
    <s v="CCF"/>
    <x v="3"/>
    <x v="1"/>
    <x v="11"/>
    <s v="1"/>
    <s v="03"/>
    <s v="15041RESIN436312021"/>
    <s v="21DS000C"/>
    <n v="37"/>
    <n v="37"/>
    <s v="06142708620024"/>
    <s v="ESTABLECIMIENTOS ANCALMO, S.A DE C.V"/>
    <n v="0"/>
    <n v="0"/>
    <n v="143.63999999999999"/>
    <n v="18.673199999999998"/>
    <n v="0"/>
    <n v="0"/>
    <n v="162.31319999999999"/>
    <s v="1"/>
  </r>
  <r>
    <x v="43"/>
    <s v=" "/>
    <s v="CCF"/>
    <x v="9"/>
    <x v="1"/>
    <x v="12"/>
    <s v="1"/>
    <s v="03"/>
    <s v="15041RESIN436312021"/>
    <s v="21DS000C"/>
    <n v="36"/>
    <n v="36"/>
    <s v="06142510021011"/>
    <s v="LA CONSTANCIA LTDA DE C.V."/>
    <n v="0"/>
    <n v="0"/>
    <n v="619.01"/>
    <n v="80.471299999999999"/>
    <n v="0"/>
    <n v="0"/>
    <n v="699.48130000000003"/>
    <s v="1"/>
  </r>
  <r>
    <x v="44"/>
    <s v=" "/>
    <s v="CCF"/>
    <x v="21"/>
    <x v="1"/>
    <x v="13"/>
    <s v="1"/>
    <s v="03"/>
    <s v="15041RESIN436312021"/>
    <s v="21DS000C"/>
    <n v="35"/>
    <n v="35"/>
    <s v="06140901921022"/>
    <s v="GRANJA EL ROBLE S.A DE C.V."/>
    <n v="0"/>
    <n v="0"/>
    <n v="281.42"/>
    <n v="36.584600000000002"/>
    <n v="0"/>
    <n v="0"/>
    <n v="318.00460000000004"/>
    <s v="1"/>
  </r>
  <r>
    <x v="45"/>
    <s v=" "/>
    <s v="CCF"/>
    <x v="2"/>
    <x v="1"/>
    <x v="13"/>
    <s v="1"/>
    <s v="03"/>
    <s v="15041RESIN436312021"/>
    <s v="21DS000C"/>
    <n v="34"/>
    <n v="34"/>
    <s v="00"/>
    <s v="ANULADO"/>
    <n v="0"/>
    <n v="0"/>
    <n v="0"/>
    <n v="0"/>
    <n v="0"/>
    <n v="0"/>
    <n v="0"/>
    <s v="1"/>
  </r>
  <r>
    <x v="46"/>
    <s v=" "/>
    <s v="CCF"/>
    <x v="1"/>
    <x v="1"/>
    <x v="13"/>
    <s v="1"/>
    <s v="03"/>
    <s v="15041RESIN436312021"/>
    <s v="21DS000C"/>
    <n v="33"/>
    <n v="33"/>
    <s v="06143107971090"/>
    <s v="OPERADORA DEL SUR, S. A. DE C.V."/>
    <n v="0"/>
    <n v="0"/>
    <n v="356.26"/>
    <n v="46.313800000000001"/>
    <n v="0"/>
    <n v="0"/>
    <n v="402.57380000000001"/>
    <s v="1"/>
  </r>
  <r>
    <x v="47"/>
    <s v=" "/>
    <s v="CCF"/>
    <x v="1"/>
    <x v="1"/>
    <x v="13"/>
    <s v="1"/>
    <s v="03"/>
    <s v="15041RESIN436312021"/>
    <s v="21DS000C"/>
    <n v="32"/>
    <n v="32"/>
    <s v="06143107971090"/>
    <s v="OPERADORA DEL SUR, S. A. DE C.V."/>
    <n v="0"/>
    <n v="0"/>
    <n v="680.32"/>
    <n v="88.441600000000008"/>
    <n v="0"/>
    <n v="0"/>
    <n v="768.76160000000004"/>
    <s v="1"/>
  </r>
  <r>
    <x v="48"/>
    <s v=" "/>
    <s v="CCF"/>
    <x v="1"/>
    <x v="1"/>
    <x v="13"/>
    <s v="1"/>
    <s v="03"/>
    <s v="15041RESIN436312021"/>
    <s v="21DS000C"/>
    <n v="31"/>
    <n v="31"/>
    <s v="06143107971090"/>
    <s v="OPERADORA DEL SUR, S. A. DE C.V."/>
    <n v="0"/>
    <n v="0"/>
    <n v="281.27999999999997"/>
    <n v="36.566399999999994"/>
    <n v="0"/>
    <n v="0"/>
    <n v="317.84639999999996"/>
    <s v="1"/>
  </r>
  <r>
    <x v="49"/>
    <s v=" "/>
    <s v="CCF"/>
    <x v="1"/>
    <x v="1"/>
    <x v="13"/>
    <s v="1"/>
    <s v="03"/>
    <s v="15041RESIN436312021"/>
    <s v="21DS000C"/>
    <n v="30"/>
    <n v="30"/>
    <s v="06143107971090"/>
    <s v="OPERADORA DEL SUR, S. A. DE C.V."/>
    <n v="0"/>
    <n v="0"/>
    <n v="500"/>
    <n v="65"/>
    <n v="0"/>
    <n v="0"/>
    <n v="565"/>
    <s v="1"/>
  </r>
  <r>
    <x v="50"/>
    <s v=" "/>
    <s v="CCF"/>
    <x v="1"/>
    <x v="1"/>
    <x v="13"/>
    <s v="1"/>
    <s v="03"/>
    <s v="15041RESIN436312021"/>
    <s v="21DS000C"/>
    <n v="29"/>
    <n v="29"/>
    <s v="06143107971090"/>
    <s v="OPERADORA DEL SUR, S. A. DE C.V."/>
    <n v="0"/>
    <n v="0"/>
    <n v="2147.04"/>
    <n v="279.11520000000002"/>
    <n v="0"/>
    <n v="0"/>
    <n v="2426.1552000000001"/>
    <s v="1"/>
  </r>
  <r>
    <x v="51"/>
    <s v=" "/>
    <s v="CCF"/>
    <x v="1"/>
    <x v="1"/>
    <x v="13"/>
    <s v="1"/>
    <s v="03"/>
    <s v="15041RESIN436312021"/>
    <s v="21DS000C"/>
    <n v="28"/>
    <n v="28"/>
    <s v="06143107971090"/>
    <s v="OPERADORA DEL SUR, S. A. DE C.V."/>
    <n v="0"/>
    <n v="0"/>
    <n v="550"/>
    <n v="71.5"/>
    <n v="0"/>
    <n v="0"/>
    <n v="621.5"/>
    <s v="1"/>
  </r>
  <r>
    <x v="52"/>
    <s v=" "/>
    <s v="CCF"/>
    <x v="2"/>
    <x v="1"/>
    <x v="14"/>
    <s v="1"/>
    <s v="03"/>
    <s v="15041RESIN436312021"/>
    <s v="21DS000C"/>
    <n v="27"/>
    <n v="27"/>
    <s v="00"/>
    <s v="ANULADO"/>
    <n v="0"/>
    <n v="0"/>
    <n v="0"/>
    <n v="0"/>
    <n v="0"/>
    <n v="0"/>
    <n v="0"/>
    <s v="1"/>
  </r>
  <r>
    <x v="53"/>
    <s v=" "/>
    <s v="CCF"/>
    <x v="7"/>
    <x v="1"/>
    <x v="15"/>
    <s v="1"/>
    <s v="03"/>
    <s v="15041RESIN436312021"/>
    <s v="21DS000C"/>
    <n v="26"/>
    <n v="26"/>
    <s v="06141106141074"/>
    <s v="CAEX LOGISTICS S.A DE C.V."/>
    <n v="0"/>
    <n v="0"/>
    <n v="418.08"/>
    <n v="54.3504"/>
    <n v="0"/>
    <n v="0"/>
    <n v="472.43039999999996"/>
    <s v="1"/>
  </r>
  <r>
    <x v="54"/>
    <s v=" "/>
    <s v="CCF"/>
    <x v="2"/>
    <x v="1"/>
    <x v="15"/>
    <s v="1"/>
    <s v="03"/>
    <s v="15041RESIN436312021"/>
    <s v="21DS000C"/>
    <n v="25"/>
    <n v="25"/>
    <s v="00"/>
    <s v="ANULADO"/>
    <n v="0"/>
    <n v="0"/>
    <n v="0"/>
    <n v="0"/>
    <n v="0"/>
    <n v="0"/>
    <n v="0"/>
    <s v="1"/>
  </r>
  <r>
    <x v="55"/>
    <s v=" "/>
    <s v="CCF"/>
    <x v="8"/>
    <x v="1"/>
    <x v="15"/>
    <s v="1"/>
    <s v="03"/>
    <s v="15041RESIN436312021"/>
    <s v="21DS000C"/>
    <n v="24"/>
    <n v="24"/>
    <s v="06141111931016"/>
    <s v="ENMANUEL S.A DE C.V."/>
    <n v="0"/>
    <n v="0"/>
    <n v="375"/>
    <n v="48.75"/>
    <n v="0"/>
    <n v="0"/>
    <n v="423.75"/>
    <s v="1"/>
  </r>
  <r>
    <x v="56"/>
    <s v=" "/>
    <s v="CCF"/>
    <x v="11"/>
    <x v="1"/>
    <x v="15"/>
    <s v="1"/>
    <s v="03"/>
    <s v="15041RESIN436312021"/>
    <s v="21DS000C"/>
    <n v="23"/>
    <n v="23"/>
    <s v="06140909921072"/>
    <s v="POLYBAG S.A DE C.V."/>
    <n v="0"/>
    <n v="0"/>
    <n v="315"/>
    <n v="40.950000000000003"/>
    <n v="0"/>
    <n v="0"/>
    <n v="355.95"/>
    <s v="1"/>
  </r>
  <r>
    <x v="57"/>
    <s v=" "/>
    <s v="CCF"/>
    <x v="12"/>
    <x v="1"/>
    <x v="16"/>
    <s v="1"/>
    <s v="03"/>
    <s v="15041RESIN436312021"/>
    <s v="21DS000C"/>
    <n v="22"/>
    <n v="22"/>
    <s v="06140101850027"/>
    <s v="NEGOCIOS CAMYRAM S.A DE C.V"/>
    <n v="0"/>
    <n v="0"/>
    <n v="360.26"/>
    <n v="46.833800000000004"/>
    <n v="0"/>
    <n v="0"/>
    <n v="407.09379999999999"/>
    <s v="1"/>
  </r>
  <r>
    <x v="58"/>
    <s v=" "/>
    <s v="CCF"/>
    <x v="2"/>
    <x v="1"/>
    <x v="16"/>
    <s v="1"/>
    <s v="03"/>
    <s v="15041RESIN436312021"/>
    <s v="21DS000C"/>
    <n v="21"/>
    <n v="21"/>
    <s v="00"/>
    <s v="ANULADO"/>
    <n v="0"/>
    <n v="0"/>
    <n v="0"/>
    <n v="0"/>
    <n v="0"/>
    <n v="0"/>
    <n v="0"/>
    <s v="1"/>
  </r>
  <r>
    <x v="59"/>
    <s v=" "/>
    <s v="CCF"/>
    <x v="14"/>
    <x v="1"/>
    <x v="17"/>
    <s v="1"/>
    <s v="03"/>
    <s v="15041RESIN436312021"/>
    <s v="21DS000C"/>
    <n v="20"/>
    <n v="20"/>
    <s v="06141511720027"/>
    <s v="SUPER REPUESTOS EL SALVADOR S.A DE C.V."/>
    <n v="0"/>
    <n v="0"/>
    <n v="150"/>
    <n v="19.5"/>
    <n v="0"/>
    <n v="0"/>
    <n v="169.5"/>
    <s v="1"/>
  </r>
  <r>
    <x v="60"/>
    <s v=" "/>
    <s v="CCF"/>
    <x v="15"/>
    <x v="1"/>
    <x v="17"/>
    <s v="1"/>
    <s v="03"/>
    <s v="15041RESIN436312021"/>
    <s v="21DS000C"/>
    <n v="19"/>
    <n v="19"/>
    <s v="06140202021024"/>
    <s v="PROGURSA S.A DE C.V."/>
    <n v="0"/>
    <n v="0"/>
    <n v="150"/>
    <n v="19.5"/>
    <n v="0"/>
    <n v="0"/>
    <n v="169.5"/>
    <s v="1"/>
  </r>
  <r>
    <x v="61"/>
    <s v=" "/>
    <s v="CCF"/>
    <x v="1"/>
    <x v="1"/>
    <x v="17"/>
    <s v="1"/>
    <s v="03"/>
    <s v="15041RESIN436312021"/>
    <s v="21DS000C"/>
    <n v="18"/>
    <n v="18"/>
    <s v="06143107971090"/>
    <s v="OPERADORA DEL SUR, S. A. DE C.V."/>
    <n v="0"/>
    <n v="0"/>
    <n v="728.19"/>
    <n v="94.664700000000011"/>
    <n v="0"/>
    <n v="0"/>
    <n v="822.85470000000009"/>
    <s v="1"/>
  </r>
  <r>
    <x v="62"/>
    <s v=" "/>
    <s v="CCF"/>
    <x v="13"/>
    <x v="1"/>
    <x v="17"/>
    <s v="1"/>
    <s v="03"/>
    <s v="15041RESIN436312021"/>
    <s v="21DS000C"/>
    <n v="17"/>
    <n v="17"/>
    <s v="06143101550016"/>
    <s v="BANCO AGRICOLA, S.A."/>
    <n v="0"/>
    <n v="0"/>
    <n v="152.65"/>
    <n v="19.8445"/>
    <n v="0"/>
    <n v="0"/>
    <n v="172.49450000000002"/>
    <s v="1"/>
  </r>
  <r>
    <x v="63"/>
    <s v=" "/>
    <s v="CCF"/>
    <x v="13"/>
    <x v="1"/>
    <x v="17"/>
    <s v="1"/>
    <s v="03"/>
    <s v="15041RESIN436312021"/>
    <s v="21DS000C"/>
    <n v="16"/>
    <n v="16"/>
    <s v="06143101550016"/>
    <s v="BANCO AGRICOLA, S.A."/>
    <n v="0"/>
    <n v="0"/>
    <n v="152.65"/>
    <n v="19.8445"/>
    <n v="0"/>
    <n v="0"/>
    <n v="172.49450000000002"/>
    <s v="1"/>
  </r>
  <r>
    <x v="64"/>
    <s v=" "/>
    <s v="CCF"/>
    <x v="13"/>
    <x v="1"/>
    <x v="17"/>
    <s v="1"/>
    <s v="03"/>
    <s v="15041RESIN436312021"/>
    <s v="21DS000C"/>
    <n v="15"/>
    <n v="15"/>
    <s v="06143101550016"/>
    <s v="BANCO AGRICOLA, S.A."/>
    <n v="0"/>
    <n v="0"/>
    <n v="357.36"/>
    <n v="46.456800000000001"/>
    <n v="0"/>
    <n v="0"/>
    <n v="403.8168"/>
    <s v="1"/>
  </r>
  <r>
    <x v="65"/>
    <s v=" "/>
    <s v="CCF"/>
    <x v="17"/>
    <x v="1"/>
    <x v="17"/>
    <s v="1"/>
    <s v="03"/>
    <s v="15041RESIN436312021"/>
    <s v="21DS000C"/>
    <n v="14"/>
    <n v="14"/>
    <s v="06142301690017"/>
    <s v="HOTELES S.A DE C.V."/>
    <n v="0"/>
    <n v="0"/>
    <n v="750"/>
    <n v="97.5"/>
    <n v="0"/>
    <n v="0"/>
    <n v="847.5"/>
    <s v="1"/>
  </r>
  <r>
    <x v="66"/>
    <s v=" "/>
    <s v="CCF"/>
    <x v="20"/>
    <x v="1"/>
    <x v="17"/>
    <s v="1"/>
    <s v="03"/>
    <s v="15041RESIN436312021"/>
    <s v="21DS000C"/>
    <n v="13"/>
    <n v="13"/>
    <s v="06140104620021"/>
    <s v="TALLER DIDEA, S.A. DE C.V."/>
    <n v="0"/>
    <n v="0"/>
    <n v="377.6"/>
    <n v="49.088000000000008"/>
    <n v="0"/>
    <n v="0"/>
    <n v="426.68800000000005"/>
    <s v="1"/>
  </r>
  <r>
    <x v="67"/>
    <s v=" "/>
    <s v="CCF"/>
    <x v="19"/>
    <x v="1"/>
    <x v="17"/>
    <s v="1"/>
    <s v="03"/>
    <s v="15041RESIN436312021"/>
    <s v="21DS000C"/>
    <n v="12"/>
    <n v="12"/>
    <s v="06143112510011"/>
    <s v="DIDEA S.A DE C.V."/>
    <n v="0"/>
    <n v="0"/>
    <n v="141.1"/>
    <n v="18.343"/>
    <n v="0"/>
    <n v="0"/>
    <n v="159.44299999999998"/>
    <s v="1"/>
  </r>
  <r>
    <x v="68"/>
    <s v=" "/>
    <s v="CCF"/>
    <x v="18"/>
    <x v="1"/>
    <x v="17"/>
    <s v="1"/>
    <s v="03"/>
    <s v="15041RESIN436312021"/>
    <s v="21DS000C"/>
    <n v="11"/>
    <n v="11"/>
    <s v="06142703780037"/>
    <s v="PINTURA Y ENDEREZADO S.A DE C.V."/>
    <n v="0"/>
    <n v="0"/>
    <n v="148.04"/>
    <n v="19.245200000000001"/>
    <n v="0"/>
    <n v="0"/>
    <n v="167.2852"/>
    <s v="1"/>
  </r>
  <r>
    <x v="69"/>
    <s v=" "/>
    <s v="CCF"/>
    <x v="0"/>
    <x v="2"/>
    <x v="18"/>
    <s v="1"/>
    <s v="03"/>
    <s v="15041RESIN436312021"/>
    <s v="21DS000C"/>
    <n v="10"/>
    <n v="10"/>
    <s v="06141210830014"/>
    <s v="PRODUCTOS CARNICOS S.A DE C.V."/>
    <n v="0"/>
    <n v="0"/>
    <n v="2498.4"/>
    <n v="324.79200000000003"/>
    <n v="0"/>
    <n v="0"/>
    <n v="2823.192"/>
    <s v="1"/>
  </r>
  <r>
    <x v="70"/>
    <s v=" "/>
    <s v="CCF"/>
    <x v="0"/>
    <x v="2"/>
    <x v="18"/>
    <s v="1"/>
    <s v="03"/>
    <s v="15041RESIN436312021"/>
    <s v="21DS000C"/>
    <n v="9"/>
    <n v="9"/>
    <s v="06141210830014"/>
    <s v="PRODUCTOS CARNICOS S.A DE C.V."/>
    <n v="0"/>
    <n v="0"/>
    <n v="344.6"/>
    <n v="44.798000000000002"/>
    <n v="0"/>
    <n v="0"/>
    <n v="389.39800000000002"/>
    <s v="1"/>
  </r>
  <r>
    <x v="71"/>
    <s v=" "/>
    <s v="CCF"/>
    <x v="1"/>
    <x v="2"/>
    <x v="19"/>
    <s v="1"/>
    <s v="03"/>
    <s v="15041RESIN436312021"/>
    <s v="21DS000C"/>
    <n v="8"/>
    <n v="8"/>
    <s v="06143107971090"/>
    <s v="OPERADORA DEL SUR, S. A. DE C.V."/>
    <n v="0"/>
    <n v="0"/>
    <n v="7506.31"/>
    <n v="975.82030000000009"/>
    <n v="0"/>
    <n v="0"/>
    <n v="8482.1303000000007"/>
    <s v="1"/>
  </r>
  <r>
    <x v="72"/>
    <s v=" "/>
    <s v="CCF"/>
    <x v="12"/>
    <x v="2"/>
    <x v="20"/>
    <s v="1"/>
    <s v="03"/>
    <s v="15041RESIN436312021"/>
    <s v="21DS000C"/>
    <n v="7"/>
    <n v="7"/>
    <s v="06140101850027"/>
    <s v="NEGOCIOS CAMYRAM S.A DE C.V"/>
    <n v="0"/>
    <n v="0"/>
    <n v="360.26"/>
    <n v="46.833800000000004"/>
    <n v="0"/>
    <n v="0"/>
    <n v="407.09379999999999"/>
    <s v="1"/>
  </r>
  <r>
    <x v="73"/>
    <s v=" "/>
    <s v="CCF"/>
    <x v="3"/>
    <x v="2"/>
    <x v="21"/>
    <s v="1"/>
    <s v="03"/>
    <s v="15041RESIN436312021"/>
    <s v="21DS000C"/>
    <n v="6"/>
    <n v="6"/>
    <s v="06142708620024"/>
    <s v="ESTABLECIMIENTOS ANCALMO, S.A DE C.V"/>
    <n v="0"/>
    <n v="0"/>
    <n v="143.63999999999999"/>
    <n v="18.673199999999998"/>
    <n v="0"/>
    <n v="0"/>
    <n v="162.31319999999999"/>
    <s v="1"/>
  </r>
  <r>
    <x v="74"/>
    <s v=" "/>
    <s v="CCF"/>
    <x v="1"/>
    <x v="2"/>
    <x v="21"/>
    <s v="1"/>
    <s v="03"/>
    <s v="15041RESIN436312021"/>
    <s v="21DS000C"/>
    <n v="5"/>
    <n v="5"/>
    <s v="06143107971090"/>
    <s v="OPERADORA DEL SUR, S. A. DE C.V."/>
    <n v="0"/>
    <n v="0"/>
    <n v="225.03"/>
    <n v="29.253900000000002"/>
    <n v="0"/>
    <n v="0"/>
    <n v="254.28390000000002"/>
    <s v="1"/>
  </r>
  <r>
    <x v="75"/>
    <s v=" "/>
    <s v="CCF"/>
    <x v="1"/>
    <x v="2"/>
    <x v="21"/>
    <s v="1"/>
    <s v="03"/>
    <s v="15041RESIN436312021"/>
    <s v="21DS000C"/>
    <n v="4"/>
    <n v="4"/>
    <s v="06143107971090"/>
    <s v="OPERADORA DEL SUR, S. A. DE C.V."/>
    <n v="0"/>
    <n v="0"/>
    <n v="500"/>
    <n v="65"/>
    <n v="0"/>
    <n v="0"/>
    <n v="565"/>
    <s v="1"/>
  </r>
  <r>
    <x v="76"/>
    <s v=" "/>
    <s v="CCF"/>
    <x v="1"/>
    <x v="2"/>
    <x v="21"/>
    <s v="1"/>
    <s v="03"/>
    <s v="15041RESIN436312021"/>
    <s v="21DS000C"/>
    <n v="3"/>
    <n v="3"/>
    <s v="06143107971090"/>
    <s v="OPERADORA DEL SUR, S. A. DE C.V."/>
    <n v="0"/>
    <n v="0"/>
    <n v="2147.04"/>
    <n v="279.11520000000002"/>
    <n v="0"/>
    <n v="0"/>
    <n v="2426.1552000000001"/>
    <s v="1"/>
  </r>
  <r>
    <x v="77"/>
    <s v=" "/>
    <s v="CCF"/>
    <x v="1"/>
    <x v="2"/>
    <x v="21"/>
    <s v="1"/>
    <s v="03"/>
    <s v="15041RESIN436312021"/>
    <s v="21DS000C"/>
    <n v="2"/>
    <n v="2"/>
    <s v="06143107971090"/>
    <s v="OPERADORA DEL SUR, S. A. DE C.V."/>
    <n v="0"/>
    <n v="0"/>
    <n v="550"/>
    <n v="71.5"/>
    <n v="0"/>
    <n v="0"/>
    <n v="621.5"/>
    <s v="1"/>
  </r>
  <r>
    <x v="78"/>
    <s v=" "/>
    <s v="CCF"/>
    <x v="4"/>
    <x v="2"/>
    <x v="21"/>
    <s v="1"/>
    <s v="03"/>
    <s v="15041RESIN436312021"/>
    <s v="21DS000C"/>
    <n v="1"/>
    <n v="1"/>
    <s v="06141009650016"/>
    <s v="INDUSTRIAS MIKE MIKE S.A DE C.V."/>
    <n v="0"/>
    <n v="0"/>
    <n v="165.92"/>
    <n v="21.569599999999998"/>
    <n v="0"/>
    <n v="0"/>
    <n v="187.4896"/>
    <s v="1"/>
  </r>
  <r>
    <x v="79"/>
    <s v=" "/>
    <s v="CCF"/>
    <x v="5"/>
    <x v="2"/>
    <x v="18"/>
    <s v="1"/>
    <s v="03"/>
    <s v="15041RESIN308102020"/>
    <s v="20SD000C"/>
    <n v="400"/>
    <n v="400"/>
    <s v="06142808031087"/>
    <s v="INVERSIONES STANLEY PACIFICO S.A DE C.V."/>
    <n v="0"/>
    <n v="0"/>
    <n v="386.64"/>
    <n v="50.263199999999998"/>
    <n v="0"/>
    <n v="0"/>
    <n v="436.90319999999997"/>
    <s v="1"/>
  </r>
  <r>
    <x v="80"/>
    <s v=" "/>
    <s v="CCF"/>
    <x v="6"/>
    <x v="2"/>
    <x v="21"/>
    <s v="1"/>
    <s v="03"/>
    <s v="15041RESIN308102020"/>
    <s v="20SD000C"/>
    <n v="399"/>
    <n v="399"/>
    <s v="06141206740014"/>
    <s v="NEMTEX S.A DE C.V."/>
    <n v="0"/>
    <n v="0"/>
    <n v="255.92"/>
    <n v="33.269599999999997"/>
    <n v="0"/>
    <n v="0"/>
    <n v="289.18959999999998"/>
    <s v="1"/>
  </r>
  <r>
    <x v="81"/>
    <s v=" "/>
    <s v="CCF"/>
    <x v="16"/>
    <x v="2"/>
    <x v="21"/>
    <s v="1"/>
    <s v="03"/>
    <s v="15041RESIN308102020"/>
    <s v="20SD000C"/>
    <n v="398"/>
    <n v="398"/>
    <s v="06142910131029"/>
    <s v="UNILEVER EL SALVADOR SCC S.A DE C.V."/>
    <n v="0"/>
    <n v="0"/>
    <n v="1235.42"/>
    <n v="160.6046"/>
    <n v="0"/>
    <n v="0"/>
    <n v="1396.0246000000002"/>
    <s v="1"/>
  </r>
  <r>
    <x v="82"/>
    <s v=" "/>
    <s v="CCF"/>
    <x v="21"/>
    <x v="2"/>
    <x v="22"/>
    <s v="1"/>
    <s v="03"/>
    <s v="15041RESIN308102020"/>
    <s v="20SD000C"/>
    <n v="397"/>
    <n v="397"/>
    <s v="06140901921022"/>
    <s v="GRANJA EL ROBLE S.A DE C.V."/>
    <n v="0"/>
    <n v="0"/>
    <n v="452.14"/>
    <n v="58.778199999999998"/>
    <n v="0"/>
    <n v="0"/>
    <n v="510.91819999999996"/>
    <s v="1"/>
  </r>
  <r>
    <x v="83"/>
    <s v=" "/>
    <s v="CCF"/>
    <x v="11"/>
    <x v="2"/>
    <x v="23"/>
    <s v="1"/>
    <s v="03"/>
    <s v="15041RESIN308102020"/>
    <s v="20SD000C"/>
    <n v="396"/>
    <n v="396"/>
    <s v="06140909921072"/>
    <s v="POLYBAG S.A DE C.V."/>
    <n v="0"/>
    <n v="0"/>
    <n v="375"/>
    <n v="48.75"/>
    <n v="0"/>
    <n v="0"/>
    <n v="423.75"/>
    <s v="1"/>
  </r>
  <r>
    <x v="84"/>
    <s v=" "/>
    <s v="CCF"/>
    <x v="8"/>
    <x v="2"/>
    <x v="23"/>
    <s v="1"/>
    <s v="03"/>
    <s v="15041RESIN308102020"/>
    <s v="20SD000C"/>
    <n v="395"/>
    <n v="395"/>
    <s v="06141111931016"/>
    <s v="ENMANUEL S.A DE C.V."/>
    <n v="0"/>
    <n v="0"/>
    <n v="300"/>
    <n v="39"/>
    <n v="0"/>
    <n v="0"/>
    <n v="339"/>
    <s v="1"/>
  </r>
  <r>
    <x v="85"/>
    <s v=" "/>
    <s v="CCF"/>
    <x v="10"/>
    <x v="2"/>
    <x v="24"/>
    <s v="1"/>
    <s v="03"/>
    <s v="15041RESIN308102020"/>
    <s v="20SD000C"/>
    <n v="394"/>
    <n v="394"/>
    <s v="06141512001054"/>
    <s v="GRUPO PAILL S.A DE C.V."/>
    <n v="0"/>
    <n v="0"/>
    <n v="1292.76"/>
    <n v="168.05879999999999"/>
    <n v="0"/>
    <n v="0"/>
    <n v="1460.8188"/>
    <s v="1"/>
  </r>
  <r>
    <x v="86"/>
    <s v=" "/>
    <s v="CCF"/>
    <x v="9"/>
    <x v="2"/>
    <x v="24"/>
    <s v="1"/>
    <s v="03"/>
    <s v="15041RESIN308102020"/>
    <s v="20SD000C"/>
    <n v="393"/>
    <n v="393"/>
    <s v="06142510021011"/>
    <s v="LA CONSTANCIA LTDA DE C.V."/>
    <n v="0"/>
    <n v="0"/>
    <n v="619.01"/>
    <n v="80.471299999999999"/>
    <n v="0"/>
    <n v="0"/>
    <n v="699.48130000000003"/>
    <s v="1"/>
  </r>
  <r>
    <x v="87"/>
    <s v=" "/>
    <s v="CCF"/>
    <x v="9"/>
    <x v="2"/>
    <x v="24"/>
    <s v="1"/>
    <s v="03"/>
    <s v="15041RESIN308102020"/>
    <s v="20SD000C"/>
    <n v="392"/>
    <n v="392"/>
    <s v="06142510021011"/>
    <s v="LA CONSTANCIA LTDA DE C.V."/>
    <n v="0"/>
    <n v="0"/>
    <n v="619.01"/>
    <n v="80.471299999999999"/>
    <n v="0"/>
    <n v="0"/>
    <n v="699.48130000000003"/>
    <s v="1"/>
  </r>
  <r>
    <x v="88"/>
    <s v=" "/>
    <s v="CCF"/>
    <x v="17"/>
    <x v="2"/>
    <x v="25"/>
    <s v="1"/>
    <s v="03"/>
    <s v="15041RESIN308102020"/>
    <s v="20SD000C"/>
    <n v="391"/>
    <n v="391"/>
    <s v="06142301690017"/>
    <s v="HOTELES S.A DE C.V."/>
    <n v="0"/>
    <n v="0"/>
    <n v="750"/>
    <n v="97.5"/>
    <n v="0"/>
    <n v="0"/>
    <n v="847.5"/>
    <s v="1"/>
  </r>
  <r>
    <x v="89"/>
    <s v=" "/>
    <s v="CCF"/>
    <x v="18"/>
    <x v="2"/>
    <x v="25"/>
    <s v="1"/>
    <s v="03"/>
    <s v="15041RESIN308102020"/>
    <s v="20SD000C"/>
    <n v="390"/>
    <n v="390"/>
    <s v="06142703780037"/>
    <s v="PINTURA Y ENDEREZADO S.A DE C.V."/>
    <n v="0"/>
    <n v="0"/>
    <n v="148.04"/>
    <n v="19.245200000000001"/>
    <n v="0"/>
    <n v="0"/>
    <n v="167.2852"/>
    <s v="1"/>
  </r>
  <r>
    <x v="90"/>
    <s v=" "/>
    <s v="CCF"/>
    <x v="20"/>
    <x v="2"/>
    <x v="25"/>
    <s v="1"/>
    <s v="03"/>
    <s v="15041RESIN308102020"/>
    <s v="20SD000C"/>
    <n v="389"/>
    <n v="389"/>
    <s v="06140104620021"/>
    <s v="TALLER DIDEA, S.A. DE C.V."/>
    <n v="0"/>
    <n v="0"/>
    <n v="377.6"/>
    <n v="49.088000000000008"/>
    <n v="0"/>
    <n v="0"/>
    <n v="426.68800000000005"/>
    <s v="1"/>
  </r>
  <r>
    <x v="91"/>
    <s v=" "/>
    <s v="CCF"/>
    <x v="19"/>
    <x v="2"/>
    <x v="25"/>
    <s v="1"/>
    <s v="03"/>
    <s v="15041RESIN308102020"/>
    <s v="20SD000C"/>
    <n v="388"/>
    <n v="388"/>
    <s v="06143112510011"/>
    <s v="DIDEA S.A DE C.V."/>
    <n v="0"/>
    <n v="0"/>
    <n v="141.1"/>
    <n v="18.343"/>
    <n v="0"/>
    <n v="0"/>
    <n v="159.44299999999998"/>
    <s v="1"/>
  </r>
  <r>
    <x v="92"/>
    <s v=" "/>
    <s v="CCF"/>
    <x v="15"/>
    <x v="2"/>
    <x v="26"/>
    <s v="1"/>
    <s v="03"/>
    <s v="15041RESIN308102020"/>
    <s v="20SD000C"/>
    <n v="387"/>
    <n v="387"/>
    <s v="06140202021024"/>
    <s v="PROGURSA S.A DE C.V."/>
    <n v="0"/>
    <n v="0"/>
    <n v="150"/>
    <n v="19.5"/>
    <n v="0"/>
    <n v="0"/>
    <n v="169.5"/>
    <s v="1"/>
  </r>
  <r>
    <x v="93"/>
    <s v=" "/>
    <s v="CCF"/>
    <x v="14"/>
    <x v="2"/>
    <x v="26"/>
    <s v="1"/>
    <s v="03"/>
    <s v="15041RESIN308102020"/>
    <s v="20SD000C"/>
    <n v="386"/>
    <n v="386"/>
    <s v="06141511720027"/>
    <s v="SUPER REPUESTOS EL SALVADOR S.A DE C.V."/>
    <n v="0"/>
    <n v="0"/>
    <n v="220"/>
    <n v="28.6"/>
    <n v="0"/>
    <n v="0"/>
    <n v="248.6"/>
    <s v="1"/>
  </r>
  <r>
    <x v="94"/>
    <s v=" "/>
    <s v="CCF"/>
    <x v="13"/>
    <x v="2"/>
    <x v="26"/>
    <s v="1"/>
    <s v="03"/>
    <s v="15041RESIN308102020"/>
    <s v="20SD000C"/>
    <n v="385"/>
    <n v="385"/>
    <s v="06143101550016"/>
    <s v="BANCO AGRICOLA, S.A."/>
    <n v="0"/>
    <n v="0"/>
    <n v="357.36"/>
    <n v="46.456800000000001"/>
    <n v="0"/>
    <n v="0"/>
    <n v="403.8168"/>
    <s v="1"/>
  </r>
  <r>
    <x v="95"/>
    <s v=" "/>
    <s v="CCF"/>
    <x v="13"/>
    <x v="2"/>
    <x v="26"/>
    <s v="1"/>
    <s v="03"/>
    <s v="15041RESIN308102020"/>
    <s v="20SD000C"/>
    <n v="384"/>
    <n v="384"/>
    <s v="06143101550016"/>
    <s v="BANCO AGRICOLA, S.A."/>
    <n v="0"/>
    <n v="0"/>
    <n v="152.65"/>
    <n v="19.8445"/>
    <n v="0"/>
    <n v="0"/>
    <n v="172.49450000000002"/>
    <s v="1"/>
  </r>
  <r>
    <x v="96"/>
    <s v=" "/>
    <s v="CCF"/>
    <x v="13"/>
    <x v="2"/>
    <x v="26"/>
    <s v="1"/>
    <s v="03"/>
    <s v="15041RESIN308102020"/>
    <s v="20SD000C"/>
    <n v="383"/>
    <n v="383"/>
    <s v="06143101550016"/>
    <s v="BANCO AGRICOLA, S.A."/>
    <n v="0"/>
    <n v="0"/>
    <n v="152.65"/>
    <n v="19.8445"/>
    <n v="0"/>
    <n v="0"/>
    <n v="172.49450000000002"/>
    <s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1">
  <r>
    <x v="0"/>
    <s v="01/10/2021"/>
    <s v="1"/>
    <s v="03"/>
    <n v="476"/>
    <s v="06140212971020"/>
    <x v="0"/>
    <n v="0"/>
    <n v="0"/>
    <n v="0"/>
    <n v="56.26"/>
    <n v="0"/>
    <n v="0"/>
    <n v="0"/>
    <n v="7.3137999999999996"/>
    <n v="63.573799999999999"/>
    <n v="3"/>
  </r>
  <r>
    <x v="0"/>
    <s v="01/10/2021"/>
    <s v="1"/>
    <s v="03"/>
    <n v="472"/>
    <s v="06140212971020"/>
    <x v="0"/>
    <n v="0"/>
    <n v="0"/>
    <n v="0"/>
    <n v="28.64"/>
    <n v="0"/>
    <n v="0"/>
    <n v="0"/>
    <n v="3.7232000000000003"/>
    <n v="32.363199999999999"/>
    <n v="3"/>
  </r>
  <r>
    <x v="0"/>
    <s v="01/10/2021"/>
    <s v="1"/>
    <s v="03"/>
    <n v="76753"/>
    <s v="12171906520017"/>
    <x v="1"/>
    <n v="14.02"/>
    <n v="0"/>
    <n v="0"/>
    <n v="120.34"/>
    <n v="0"/>
    <n v="0"/>
    <n v="0"/>
    <n v="15.644200000000001"/>
    <n v="150.00420000000003"/>
    <n v="3"/>
  </r>
  <r>
    <x v="0"/>
    <s v="01/10/2021"/>
    <s v="1"/>
    <s v="03"/>
    <n v="556261"/>
    <s v="12171906520017"/>
    <x v="1"/>
    <n v="7.4700000000000006"/>
    <n v="0"/>
    <n v="0"/>
    <n v="64.180000000000007"/>
    <n v="0"/>
    <n v="0"/>
    <n v="0"/>
    <n v="8.3434000000000008"/>
    <n v="79.993400000000008"/>
    <n v="3"/>
  </r>
  <r>
    <x v="0"/>
    <s v="01/10/2021"/>
    <s v="1"/>
    <s v="03"/>
    <n v="164863"/>
    <s v="06142410141010"/>
    <x v="2"/>
    <n v="3.0300000000000002"/>
    <n v="0"/>
    <n v="0"/>
    <n v="26.23"/>
    <n v="0"/>
    <n v="0"/>
    <n v="0"/>
    <n v="3.4099000000000004"/>
    <n v="32.669899999999998"/>
    <n v="3"/>
  </r>
  <r>
    <x v="0"/>
    <s v="01/10/2021"/>
    <s v="1"/>
    <s v="03"/>
    <n v="47702"/>
    <s v="05111703630014"/>
    <x v="3"/>
    <n v="8.73"/>
    <n v="0"/>
    <n v="0"/>
    <n v="75.75"/>
    <n v="0"/>
    <n v="0"/>
    <n v="0"/>
    <n v="9.8475000000000001"/>
    <n v="94.327500000000001"/>
    <n v="3"/>
  </r>
  <r>
    <x v="0"/>
    <s v="02/08/2021"/>
    <s v="1"/>
    <s v="03"/>
    <n v="89481"/>
    <s v="06141101690011"/>
    <x v="4"/>
    <n v="0"/>
    <n v="0"/>
    <n v="0"/>
    <n v="10.87"/>
    <n v="0"/>
    <n v="0"/>
    <n v="0"/>
    <n v="1.4131"/>
    <n v="12.283099999999999"/>
    <n v="3"/>
  </r>
  <r>
    <x v="0"/>
    <s v="02/10/2021"/>
    <s v="1"/>
    <s v="03"/>
    <n v="483"/>
    <s v="06140212971020"/>
    <x v="0"/>
    <n v="0"/>
    <n v="0"/>
    <n v="0"/>
    <n v="35.659999999999997"/>
    <n v="0"/>
    <n v="0"/>
    <n v="0"/>
    <n v="4.6357999999999997"/>
    <n v="40.2958"/>
    <n v="3"/>
  </r>
  <r>
    <x v="0"/>
    <s v="02/10/2021"/>
    <s v="1"/>
    <s v="03"/>
    <n v="424733"/>
    <s v="02101911710016"/>
    <x v="5"/>
    <n v="0"/>
    <n v="0"/>
    <n v="0"/>
    <n v="17.440000000000001"/>
    <n v="0"/>
    <n v="0"/>
    <n v="0"/>
    <n v="2.2672000000000003"/>
    <n v="19.7072"/>
    <n v="3"/>
  </r>
  <r>
    <x v="0"/>
    <s v="02/10/2021"/>
    <s v="1"/>
    <s v="03"/>
    <n v="165034"/>
    <s v="06142410141010"/>
    <x v="2"/>
    <n v="2.79"/>
    <n v="0"/>
    <n v="0"/>
    <n v="24.08"/>
    <n v="0"/>
    <n v="0"/>
    <n v="0"/>
    <n v="3.1303999999999998"/>
    <n v="30.000399999999999"/>
    <n v="3"/>
  </r>
  <r>
    <x v="0"/>
    <s v="02/10/2021"/>
    <s v="1"/>
    <s v="03"/>
    <n v="47813"/>
    <s v="05111703630014"/>
    <x v="3"/>
    <n v="8.6300000000000008"/>
    <n v="0"/>
    <n v="0"/>
    <n v="74.900000000000006"/>
    <n v="0"/>
    <n v="0"/>
    <n v="0"/>
    <n v="9.7370000000000019"/>
    <n v="93.266999999999996"/>
    <n v="3"/>
  </r>
  <r>
    <x v="0"/>
    <s v="03/10/2021"/>
    <s v="1"/>
    <s v="03"/>
    <n v="48059"/>
    <s v="05111703630014"/>
    <x v="3"/>
    <n v="10.3"/>
    <n v="0"/>
    <n v="0"/>
    <n v="89.36"/>
    <n v="0"/>
    <n v="0"/>
    <n v="0"/>
    <n v="11.6168"/>
    <n v="111.27679999999999"/>
    <n v="3"/>
  </r>
  <r>
    <x v="0"/>
    <s v="04/09/2021"/>
    <s v="1"/>
    <s v="03"/>
    <n v="553805"/>
    <s v="12171906520017"/>
    <x v="1"/>
    <n v="14.379999999999999"/>
    <n v="0"/>
    <n v="0"/>
    <n v="120.05"/>
    <n v="0"/>
    <n v="0"/>
    <n v="0"/>
    <n v="15.6065"/>
    <n v="150.03650000000002"/>
    <n v="3"/>
  </r>
  <r>
    <x v="0"/>
    <s v="04/10/2021"/>
    <s v="1"/>
    <s v="03"/>
    <n v="118"/>
    <s v="06141306680052"/>
    <x v="6"/>
    <n v="0"/>
    <n v="0"/>
    <n v="0"/>
    <n v="194.69"/>
    <n v="0"/>
    <n v="0"/>
    <n v="0"/>
    <n v="25.309699999999999"/>
    <n v="219.99969999999999"/>
    <n v="3"/>
  </r>
  <r>
    <x v="0"/>
    <s v="04/10/2021"/>
    <s v="1"/>
    <s v="03"/>
    <n v="484"/>
    <s v="06140212971020"/>
    <x v="0"/>
    <n v="0"/>
    <n v="0"/>
    <n v="0"/>
    <n v="72.44"/>
    <n v="0"/>
    <n v="0"/>
    <n v="0"/>
    <n v="9.4171999999999993"/>
    <n v="81.857199999999992"/>
    <n v="3"/>
  </r>
  <r>
    <x v="0"/>
    <s v="04/10/2021"/>
    <s v="1"/>
    <s v="03"/>
    <n v="13898"/>
    <s v="06142805011034"/>
    <x v="7"/>
    <n v="0"/>
    <n v="0"/>
    <n v="0"/>
    <n v="69.75"/>
    <n v="0"/>
    <n v="0"/>
    <n v="0"/>
    <n v="9.0675000000000008"/>
    <n v="78.817499999999995"/>
    <n v="3"/>
  </r>
  <r>
    <x v="0"/>
    <s v="04/10/2021"/>
    <s v="1"/>
    <s v="03"/>
    <n v="2752"/>
    <s v="06142001941055"/>
    <x v="8"/>
    <n v="0"/>
    <n v="0"/>
    <n v="0"/>
    <n v="69.58"/>
    <n v="0"/>
    <n v="0"/>
    <n v="0"/>
    <n v="9.0454000000000008"/>
    <n v="78.625399999999999"/>
    <n v="3"/>
  </r>
  <r>
    <x v="0"/>
    <s v="04/10/2021"/>
    <s v="1"/>
    <s v="03"/>
    <n v="200627"/>
    <s v="12171906520017"/>
    <x v="1"/>
    <n v="7.4700000000000006"/>
    <n v="0"/>
    <n v="0"/>
    <n v="64.180000000000007"/>
    <n v="0"/>
    <n v="0"/>
    <n v="0"/>
    <n v="8.3434000000000008"/>
    <n v="79.993400000000008"/>
    <n v="3"/>
  </r>
  <r>
    <x v="0"/>
    <s v="04/10/2021"/>
    <s v="1"/>
    <s v="03"/>
    <n v="165232"/>
    <s v="06142410141010"/>
    <x v="2"/>
    <n v="2.2000000000000002"/>
    <n v="0"/>
    <n v="0"/>
    <n v="19.07"/>
    <n v="0"/>
    <n v="0"/>
    <n v="0"/>
    <n v="2.4791000000000003"/>
    <n v="23.749099999999999"/>
    <n v="3"/>
  </r>
  <r>
    <x v="0"/>
    <s v="04/10/2021"/>
    <s v="1"/>
    <s v="03"/>
    <n v="48346"/>
    <s v="05111703630014"/>
    <x v="3"/>
    <n v="10.94"/>
    <n v="0"/>
    <n v="0"/>
    <n v="94.88"/>
    <n v="0"/>
    <n v="0"/>
    <n v="0"/>
    <n v="12.3344"/>
    <n v="118.1544"/>
    <n v="3"/>
  </r>
  <r>
    <x v="0"/>
    <s v="05/10/2021"/>
    <s v="1"/>
    <s v="03"/>
    <n v="503"/>
    <s v="06140212971020"/>
    <x v="0"/>
    <n v="0"/>
    <n v="0"/>
    <n v="0"/>
    <n v="28.08"/>
    <n v="0"/>
    <n v="0"/>
    <n v="0"/>
    <n v="3.6503999999999999"/>
    <n v="31.730399999999999"/>
    <n v="3"/>
  </r>
  <r>
    <x v="0"/>
    <s v="05/10/2021"/>
    <s v="1"/>
    <s v="03"/>
    <n v="495"/>
    <s v="06140212971020"/>
    <x v="0"/>
    <n v="0"/>
    <n v="0"/>
    <n v="0"/>
    <n v="56.26"/>
    <n v="0"/>
    <n v="0"/>
    <n v="0"/>
    <n v="7.3137999999999996"/>
    <n v="63.573799999999999"/>
    <n v="3"/>
  </r>
  <r>
    <x v="0"/>
    <s v="05/10/2021"/>
    <s v="1"/>
    <s v="03"/>
    <n v="494"/>
    <s v="06140212971020"/>
    <x v="0"/>
    <n v="0"/>
    <n v="0"/>
    <n v="0"/>
    <n v="56.26"/>
    <n v="0"/>
    <n v="0"/>
    <n v="0"/>
    <n v="7.3137999999999996"/>
    <n v="63.573799999999999"/>
    <n v="3"/>
  </r>
  <r>
    <x v="0"/>
    <s v="05/10/2021"/>
    <s v="1"/>
    <s v="03"/>
    <n v="500"/>
    <s v="06140212971020"/>
    <x v="0"/>
    <n v="0"/>
    <n v="0"/>
    <n v="0"/>
    <n v="45.77"/>
    <n v="0"/>
    <n v="0"/>
    <n v="0"/>
    <n v="5.9501000000000008"/>
    <n v="51.720100000000002"/>
    <n v="3"/>
  </r>
  <r>
    <x v="0"/>
    <s v="05/10/2021"/>
    <s v="1"/>
    <s v="03"/>
    <n v="233175"/>
    <s v="06141101690011"/>
    <x v="4"/>
    <n v="0"/>
    <n v="0"/>
    <n v="0"/>
    <n v="66.37"/>
    <n v="0"/>
    <n v="0"/>
    <n v="0"/>
    <n v="8.6281000000000017"/>
    <n v="74.998100000000008"/>
    <n v="3"/>
  </r>
  <r>
    <x v="0"/>
    <s v="06/10/2021"/>
    <s v="1"/>
    <s v="03"/>
    <n v="509"/>
    <s v="06140212971020"/>
    <x v="0"/>
    <n v="0"/>
    <n v="0"/>
    <n v="0"/>
    <n v="56.26"/>
    <n v="0"/>
    <n v="0"/>
    <n v="0"/>
    <n v="7.3137999999999996"/>
    <n v="63.573799999999999"/>
    <n v="3"/>
  </r>
  <r>
    <x v="0"/>
    <s v="06/10/2021"/>
    <s v="1"/>
    <s v="03"/>
    <n v="511"/>
    <s v="06140212971020"/>
    <x v="0"/>
    <n v="0"/>
    <n v="0"/>
    <n v="0"/>
    <n v="48.01"/>
    <n v="0"/>
    <n v="0"/>
    <n v="0"/>
    <n v="6.2412999999999998"/>
    <n v="54.251300000000001"/>
    <n v="3"/>
  </r>
  <r>
    <x v="0"/>
    <s v="06/10/2021"/>
    <s v="1"/>
    <s v="03"/>
    <n v="165590"/>
    <s v="06142410141010"/>
    <x v="2"/>
    <n v="3.62"/>
    <n v="0"/>
    <n v="0"/>
    <n v="32.200000000000003"/>
    <n v="0"/>
    <n v="0"/>
    <n v="0"/>
    <n v="4.1860000000000008"/>
    <n v="40.006"/>
    <n v="3"/>
  </r>
  <r>
    <x v="0"/>
    <s v="06/10/2021"/>
    <s v="1"/>
    <s v="03"/>
    <n v="48881"/>
    <s v="05111703630014"/>
    <x v="3"/>
    <n v="9.4599999999999991"/>
    <n v="0"/>
    <n v="0"/>
    <n v="84.55"/>
    <n v="0"/>
    <n v="0"/>
    <n v="0"/>
    <n v="10.9915"/>
    <n v="105.00149999999999"/>
    <n v="3"/>
  </r>
  <r>
    <x v="0"/>
    <s v="06/10/2021"/>
    <s v="1"/>
    <s v="03"/>
    <n v="48704"/>
    <s v="05111703630014"/>
    <x v="3"/>
    <n v="7.73"/>
    <n v="0"/>
    <n v="0"/>
    <n v="69.150000000000006"/>
    <n v="0"/>
    <n v="0"/>
    <n v="0"/>
    <n v="8.9895000000000014"/>
    <n v="85.869500000000016"/>
    <n v="3"/>
  </r>
  <r>
    <x v="0"/>
    <s v="06/10/2021"/>
    <s v="1"/>
    <s v="03"/>
    <n v="2177"/>
    <s v="06143012981020"/>
    <x v="9"/>
    <n v="0"/>
    <n v="0"/>
    <n v="0"/>
    <n v="230.97"/>
    <n v="0"/>
    <n v="0"/>
    <n v="0"/>
    <n v="30.0261"/>
    <n v="260.99610000000001"/>
    <n v="3"/>
  </r>
  <r>
    <x v="0"/>
    <s v="07/09/2021"/>
    <s v="1"/>
    <s v="03"/>
    <n v="5569"/>
    <s v="06140607921022"/>
    <x v="10"/>
    <n v="8.44"/>
    <n v="0"/>
    <n v="0"/>
    <n v="70.41"/>
    <n v="0"/>
    <n v="0"/>
    <n v="0"/>
    <n v="9.1532999999999998"/>
    <n v="88.003299999999996"/>
    <n v="3"/>
  </r>
  <r>
    <x v="0"/>
    <s v="07/10/2021"/>
    <s v="1"/>
    <s v="03"/>
    <n v="519"/>
    <s v="06140212971020"/>
    <x v="0"/>
    <n v="0"/>
    <n v="0"/>
    <n v="0"/>
    <n v="28.08"/>
    <n v="0"/>
    <n v="0"/>
    <n v="0"/>
    <n v="3.6503999999999999"/>
    <n v="31.730399999999999"/>
    <n v="3"/>
  </r>
  <r>
    <x v="0"/>
    <s v="07/10/2021"/>
    <s v="1"/>
    <s v="03"/>
    <n v="520"/>
    <s v="06140212971020"/>
    <x v="0"/>
    <n v="0"/>
    <n v="0"/>
    <n v="0"/>
    <n v="28.08"/>
    <n v="0"/>
    <n v="0"/>
    <n v="0"/>
    <n v="3.6503999999999999"/>
    <n v="31.730399999999999"/>
    <n v="3"/>
  </r>
  <r>
    <x v="0"/>
    <s v="07/10/2021"/>
    <s v="1"/>
    <s v="03"/>
    <n v="6940"/>
    <s v="06142008660025"/>
    <x v="11"/>
    <n v="14.5"/>
    <n v="0"/>
    <n v="0"/>
    <n v="128.76"/>
    <n v="0"/>
    <n v="0"/>
    <n v="0"/>
    <n v="16.738799999999998"/>
    <n v="159.99879999999999"/>
    <n v="3"/>
  </r>
  <r>
    <x v="0"/>
    <s v="07/10/2021"/>
    <s v="1"/>
    <s v="03"/>
    <n v="116178"/>
    <s v="06141403161033"/>
    <x v="12"/>
    <n v="2.91"/>
    <n v="0"/>
    <n v="0"/>
    <n v="34.119999999999997"/>
    <n v="0"/>
    <n v="0"/>
    <n v="0"/>
    <n v="4.4356"/>
    <n v="41.465600000000002"/>
    <n v="3"/>
  </r>
  <r>
    <x v="0"/>
    <s v="07/10/2021"/>
    <s v="1"/>
    <s v="03"/>
    <n v="48953"/>
    <s v="05111703630014"/>
    <x v="3"/>
    <n v="12.69"/>
    <n v="0"/>
    <n v="0"/>
    <n v="113.51"/>
    <n v="0"/>
    <n v="0"/>
    <n v="0"/>
    <n v="14.756300000000001"/>
    <n v="140.9563"/>
    <n v="3"/>
  </r>
  <r>
    <x v="0"/>
    <s v="08/09/2021"/>
    <s v="1"/>
    <s v="03"/>
    <n v="1600"/>
    <s v="06140304941160"/>
    <x v="13"/>
    <n v="0"/>
    <n v="0"/>
    <n v="0"/>
    <n v="6.64"/>
    <n v="0"/>
    <n v="0"/>
    <n v="0"/>
    <n v="0.86319999999999997"/>
    <n v="7.5031999999999996"/>
    <n v="3"/>
  </r>
  <r>
    <x v="0"/>
    <s v="08/10/2021"/>
    <s v="1"/>
    <s v="03"/>
    <n v="954"/>
    <s v="07162602711019"/>
    <x v="14"/>
    <n v="0"/>
    <n v="0"/>
    <n v="0"/>
    <n v="60"/>
    <n v="0"/>
    <n v="0"/>
    <n v="0"/>
    <n v="7.8000000000000007"/>
    <n v="67.8"/>
    <n v="3"/>
  </r>
  <r>
    <x v="0"/>
    <s v="08/10/2021"/>
    <s v="1"/>
    <s v="03"/>
    <n v="527"/>
    <s v="06140212971020"/>
    <x v="0"/>
    <n v="0"/>
    <n v="0"/>
    <n v="0"/>
    <n v="56.26"/>
    <n v="0"/>
    <n v="0"/>
    <n v="0"/>
    <n v="7.3137999999999996"/>
    <n v="63.573799999999999"/>
    <n v="3"/>
  </r>
  <r>
    <x v="0"/>
    <s v="08/10/2021"/>
    <s v="1"/>
    <s v="03"/>
    <n v="523"/>
    <s v="06140212971020"/>
    <x v="0"/>
    <n v="0"/>
    <n v="0"/>
    <n v="0"/>
    <n v="32.57"/>
    <n v="0"/>
    <n v="0"/>
    <n v="0"/>
    <n v="4.2340999999999998"/>
    <n v="36.804099999999998"/>
    <n v="3"/>
  </r>
  <r>
    <x v="0"/>
    <s v="08/10/2021"/>
    <s v="1"/>
    <s v="03"/>
    <n v="10019"/>
    <s v="06140607921022"/>
    <x v="10"/>
    <n v="7.87"/>
    <n v="0"/>
    <n v="0"/>
    <n v="68.260000000000005"/>
    <n v="0"/>
    <n v="0"/>
    <n v="0"/>
    <n v="8.873800000000001"/>
    <n v="85.003800000000012"/>
    <n v="3"/>
  </r>
  <r>
    <x v="0"/>
    <s v="08/10/2021"/>
    <s v="1"/>
    <s v="03"/>
    <n v="1382"/>
    <s v="06141101181086"/>
    <x v="15"/>
    <n v="0"/>
    <n v="0"/>
    <n v="0"/>
    <n v="26.55"/>
    <n v="0"/>
    <n v="0"/>
    <n v="0"/>
    <n v="3.4515000000000002"/>
    <n v="30.0015"/>
    <n v="3"/>
  </r>
  <r>
    <x v="0"/>
    <s v="08/10/2021"/>
    <s v="1"/>
    <s v="03"/>
    <n v="165897"/>
    <s v="06142410141010"/>
    <x v="2"/>
    <n v="2.1799999999999997"/>
    <n v="0"/>
    <n v="0"/>
    <n v="19.309999999999999"/>
    <n v="0"/>
    <n v="0"/>
    <n v="0"/>
    <n v="2.5103"/>
    <n v="24.000299999999999"/>
    <n v="3"/>
  </r>
  <r>
    <x v="0"/>
    <s v="08/10/2021"/>
    <s v="1"/>
    <s v="03"/>
    <n v="49391"/>
    <s v="05111703630014"/>
    <x v="3"/>
    <n v="7.73"/>
    <n v="0"/>
    <n v="0"/>
    <n v="69.150000000000006"/>
    <n v="0"/>
    <n v="0"/>
    <n v="0"/>
    <n v="8.9895000000000014"/>
    <n v="85.869500000000016"/>
    <n v="3"/>
  </r>
  <r>
    <x v="0"/>
    <s v="09/10/2021"/>
    <s v="1"/>
    <s v="03"/>
    <n v="166083"/>
    <s v="06142410141010"/>
    <x v="2"/>
    <n v="2.72"/>
    <n v="0"/>
    <n v="0"/>
    <n v="24.14"/>
    <n v="0"/>
    <n v="0"/>
    <n v="0"/>
    <n v="3.1382000000000003"/>
    <n v="29.998200000000001"/>
    <n v="3"/>
  </r>
  <r>
    <x v="0"/>
    <s v="09/10/2021"/>
    <s v="1"/>
    <s v="03"/>
    <n v="166095"/>
    <s v="06142410141010"/>
    <x v="2"/>
    <n v="5.08"/>
    <n v="0"/>
    <n v="0"/>
    <n v="45.06"/>
    <n v="0"/>
    <n v="0"/>
    <n v="0"/>
    <n v="5.8578000000000001"/>
    <n v="55.997799999999998"/>
    <n v="3"/>
  </r>
  <r>
    <x v="0"/>
    <s v="10/10/2021"/>
    <s v="1"/>
    <s v="03"/>
    <n v="49758"/>
    <s v="05111703630014"/>
    <x v="3"/>
    <n v="8.5500000000000007"/>
    <n v="0"/>
    <n v="0"/>
    <n v="76.5"/>
    <n v="0"/>
    <n v="0"/>
    <n v="0"/>
    <n v="9.9450000000000003"/>
    <n v="94.995000000000005"/>
    <n v="3"/>
  </r>
  <r>
    <x v="0"/>
    <s v="11/10/2021"/>
    <s v="1"/>
    <s v="03"/>
    <n v="317935"/>
    <s v="06141202620014"/>
    <x v="16"/>
    <n v="0"/>
    <n v="0"/>
    <n v="0"/>
    <n v="158.63999999999999"/>
    <n v="0"/>
    <n v="0"/>
    <n v="0"/>
    <n v="20.623200000000001"/>
    <n v="179.26319999999998"/>
    <n v="3"/>
  </r>
  <r>
    <x v="0"/>
    <s v="11/10/2021"/>
    <s v="1"/>
    <s v="03"/>
    <n v="541"/>
    <s v="06140212971020"/>
    <x v="0"/>
    <n v="0"/>
    <n v="0"/>
    <n v="0"/>
    <n v="56.26"/>
    <n v="0"/>
    <n v="0"/>
    <n v="0"/>
    <n v="7.3137999999999996"/>
    <n v="63.573799999999999"/>
    <n v="3"/>
  </r>
  <r>
    <x v="0"/>
    <s v="11/10/2021"/>
    <s v="1"/>
    <s v="03"/>
    <n v="540"/>
    <s v="06140212971020"/>
    <x v="0"/>
    <n v="0"/>
    <n v="0"/>
    <n v="0"/>
    <n v="56.26"/>
    <n v="0"/>
    <n v="0"/>
    <n v="0"/>
    <n v="7.3137999999999996"/>
    <n v="63.573799999999999"/>
    <n v="3"/>
  </r>
  <r>
    <x v="0"/>
    <s v="11/10/2021"/>
    <s v="1"/>
    <s v="03"/>
    <n v="530"/>
    <s v="06140212971020"/>
    <x v="0"/>
    <n v="0"/>
    <n v="0"/>
    <n v="0"/>
    <n v="50.54"/>
    <n v="0"/>
    <n v="0"/>
    <n v="0"/>
    <n v="6.5701999999999998"/>
    <n v="57.110199999999999"/>
    <n v="3"/>
  </r>
  <r>
    <x v="0"/>
    <s v="11/10/2021"/>
    <s v="1"/>
    <s v="03"/>
    <n v="478133"/>
    <s v="06141402560013"/>
    <x v="17"/>
    <n v="0"/>
    <n v="0"/>
    <n v="0"/>
    <n v="34.020000000000003"/>
    <n v="0"/>
    <n v="0"/>
    <n v="0"/>
    <n v="4.422600000000001"/>
    <n v="38.442600000000006"/>
    <n v="3"/>
  </r>
  <r>
    <x v="0"/>
    <s v="11/10/2021"/>
    <s v="1"/>
    <s v="03"/>
    <n v="501842"/>
    <s v="02101911710016"/>
    <x v="5"/>
    <n v="0"/>
    <n v="0"/>
    <n v="0"/>
    <n v="80.959999999999994"/>
    <n v="0"/>
    <n v="0"/>
    <n v="0"/>
    <n v="10.524799999999999"/>
    <n v="91.484799999999993"/>
    <n v="3"/>
  </r>
  <r>
    <x v="0"/>
    <s v="11/10/2021"/>
    <s v="1"/>
    <s v="03"/>
    <n v="14221"/>
    <s v="06142805011034"/>
    <x v="7"/>
    <n v="0"/>
    <n v="0"/>
    <n v="0"/>
    <n v="21.15"/>
    <n v="0"/>
    <n v="0"/>
    <n v="0"/>
    <n v="2.7494999999999998"/>
    <n v="23.8995"/>
    <n v="3"/>
  </r>
  <r>
    <x v="0"/>
    <s v="11/10/2021"/>
    <s v="1"/>
    <s v="03"/>
    <n v="71885"/>
    <s v="06010811680011"/>
    <x v="18"/>
    <n v="0"/>
    <n v="0"/>
    <n v="0"/>
    <n v="180.17"/>
    <n v="0"/>
    <n v="0"/>
    <n v="0"/>
    <n v="23.4221"/>
    <n v="203.59209999999999"/>
    <n v="3"/>
  </r>
  <r>
    <x v="0"/>
    <s v="11/10/2021"/>
    <s v="1"/>
    <s v="03"/>
    <n v="166355"/>
    <s v="06142410141010"/>
    <x v="2"/>
    <n v="3.57"/>
    <n v="0"/>
    <n v="0"/>
    <n v="31.74"/>
    <n v="0"/>
    <n v="0"/>
    <n v="0"/>
    <n v="4.1261999999999999"/>
    <n v="39.436199999999992"/>
    <n v="3"/>
  </r>
  <r>
    <x v="0"/>
    <s v="12/09/2021"/>
    <s v="1"/>
    <s v="03"/>
    <n v="23846"/>
    <s v="06140607921022"/>
    <x v="10"/>
    <n v="3.83"/>
    <n v="0"/>
    <n v="0"/>
    <n v="32.01"/>
    <n v="0"/>
    <n v="0"/>
    <n v="0"/>
    <n v="4.1612999999999998"/>
    <n v="40.001299999999993"/>
    <n v="3"/>
  </r>
  <r>
    <x v="0"/>
    <s v="12/10/2021"/>
    <s v="1"/>
    <s v="03"/>
    <n v="555"/>
    <s v="06140212971020"/>
    <x v="0"/>
    <n v="0"/>
    <n v="0"/>
    <n v="0"/>
    <n v="65.14"/>
    <n v="0"/>
    <n v="0"/>
    <n v="0"/>
    <n v="8.4681999999999995"/>
    <n v="73.608199999999997"/>
    <n v="3"/>
  </r>
  <r>
    <x v="0"/>
    <s v="12/10/2021"/>
    <s v="1"/>
    <s v="03"/>
    <n v="553"/>
    <s v="06140212971020"/>
    <x v="0"/>
    <n v="0"/>
    <n v="0"/>
    <n v="0"/>
    <n v="50.26"/>
    <n v="0"/>
    <n v="0"/>
    <n v="0"/>
    <n v="6.5338000000000003"/>
    <n v="56.793799999999997"/>
    <n v="3"/>
  </r>
  <r>
    <x v="0"/>
    <s v="12/10/2021"/>
    <s v="1"/>
    <s v="03"/>
    <n v="547"/>
    <s v="06140212971020"/>
    <x v="0"/>
    <n v="0"/>
    <n v="0"/>
    <n v="0"/>
    <n v="39.31"/>
    <n v="0"/>
    <n v="0"/>
    <n v="0"/>
    <n v="5.1103000000000005"/>
    <n v="44.420300000000005"/>
    <n v="3"/>
  </r>
  <r>
    <x v="0"/>
    <s v="12/10/2021"/>
    <s v="1"/>
    <s v="03"/>
    <n v="14303"/>
    <s v="06142805011034"/>
    <x v="7"/>
    <n v="0"/>
    <n v="0"/>
    <n v="0"/>
    <n v="315"/>
    <n v="0"/>
    <n v="0"/>
    <n v="0"/>
    <n v="40.950000000000003"/>
    <n v="355.95"/>
    <n v="3"/>
  </r>
  <r>
    <x v="0"/>
    <s v="12/10/2021"/>
    <s v="1"/>
    <s v="03"/>
    <n v="49937"/>
    <s v="05111703630014"/>
    <x v="3"/>
    <n v="13.31"/>
    <n v="0"/>
    <n v="0"/>
    <n v="119.05"/>
    <n v="0"/>
    <n v="0"/>
    <n v="0"/>
    <n v="15.4765"/>
    <n v="147.83649999999997"/>
    <n v="3"/>
  </r>
  <r>
    <x v="0"/>
    <s v="12/10/2021"/>
    <s v="1"/>
    <s v="03"/>
    <n v="50341"/>
    <s v="05111703630014"/>
    <x v="3"/>
    <n v="10.99"/>
    <n v="0"/>
    <n v="0"/>
    <n v="98.21"/>
    <n v="0"/>
    <n v="0"/>
    <n v="0"/>
    <n v="12.767299999999999"/>
    <n v="121.96729999999999"/>
    <n v="3"/>
  </r>
  <r>
    <x v="0"/>
    <s v="13/10/2021"/>
    <s v="1"/>
    <s v="03"/>
    <n v="50477"/>
    <s v="05111703630014"/>
    <x v="3"/>
    <n v="12.55"/>
    <n v="0"/>
    <n v="0"/>
    <n v="112.14"/>
    <n v="0"/>
    <n v="0"/>
    <n v="0"/>
    <n v="14.578200000000001"/>
    <n v="139.26820000000001"/>
    <n v="3"/>
  </r>
  <r>
    <x v="0"/>
    <s v="14/10/2021"/>
    <s v="1"/>
    <s v="03"/>
    <n v="12542"/>
    <s v="06140607921022"/>
    <x v="10"/>
    <n v="7.87"/>
    <n v="0"/>
    <n v="0"/>
    <n v="72.69"/>
    <n v="0"/>
    <n v="0"/>
    <n v="0"/>
    <n v="9.4497"/>
    <n v="90.009700000000009"/>
    <n v="3"/>
  </r>
  <r>
    <x v="0"/>
    <s v="14/10/2021"/>
    <s v="1"/>
    <s v="03"/>
    <n v="10911"/>
    <s v="06140607921022"/>
    <x v="10"/>
    <n v="12.5"/>
    <n v="0"/>
    <n v="0"/>
    <n v="108.41"/>
    <n v="0"/>
    <n v="0"/>
    <n v="0"/>
    <n v="14.093299999999999"/>
    <n v="135.0033"/>
    <n v="3"/>
  </r>
  <r>
    <x v="0"/>
    <s v="14/10/2021"/>
    <s v="1"/>
    <s v="03"/>
    <n v="10912"/>
    <s v="06140607921022"/>
    <x v="10"/>
    <n v="7.87"/>
    <n v="0"/>
    <n v="0"/>
    <n v="68.260000000000005"/>
    <n v="0"/>
    <n v="0"/>
    <n v="0"/>
    <n v="8.873800000000001"/>
    <n v="85.003800000000012"/>
    <n v="3"/>
  </r>
  <r>
    <x v="0"/>
    <s v="14/10/2021"/>
    <s v="1"/>
    <s v="03"/>
    <n v="14392"/>
    <s v="06142805011034"/>
    <x v="7"/>
    <n v="0"/>
    <n v="0"/>
    <n v="0"/>
    <n v="24.3"/>
    <n v="0"/>
    <n v="0"/>
    <n v="0"/>
    <n v="3.1590000000000003"/>
    <n v="27.459"/>
    <n v="3"/>
  </r>
  <r>
    <x v="0"/>
    <s v="14/10/2021"/>
    <s v="1"/>
    <s v="03"/>
    <n v="31424765"/>
    <s v="06142303911015"/>
    <x v="19"/>
    <n v="0"/>
    <n v="0"/>
    <n v="0"/>
    <n v="28.44"/>
    <n v="0"/>
    <n v="0"/>
    <n v="0"/>
    <n v="3.6972000000000005"/>
    <n v="32.1372"/>
    <n v="3"/>
  </r>
  <r>
    <x v="0"/>
    <s v="14/10/2021"/>
    <s v="1"/>
    <s v="03"/>
    <n v="220"/>
    <s v="06142905111010"/>
    <x v="20"/>
    <n v="0"/>
    <n v="0"/>
    <n v="0"/>
    <n v="113.27"/>
    <n v="0"/>
    <n v="0"/>
    <n v="0"/>
    <n v="14.725099999999999"/>
    <n v="127.99509999999999"/>
    <n v="3"/>
  </r>
  <r>
    <x v="0"/>
    <s v="14/10/2021"/>
    <s v="1"/>
    <s v="03"/>
    <n v="303"/>
    <s v="03010901761015"/>
    <x v="21"/>
    <n v="0"/>
    <n v="0"/>
    <n v="0"/>
    <n v="5.75"/>
    <n v="0"/>
    <n v="0"/>
    <n v="0"/>
    <n v="0.74750000000000005"/>
    <n v="6.4975000000000005"/>
    <n v="3"/>
  </r>
  <r>
    <x v="0"/>
    <s v="14/10/2021"/>
    <s v="1"/>
    <s v="03"/>
    <n v="50874"/>
    <s v="05111703630014"/>
    <x v="3"/>
    <n v="9.42"/>
    <n v="0"/>
    <n v="0"/>
    <n v="84.27"/>
    <n v="0"/>
    <n v="0"/>
    <n v="0"/>
    <n v="10.9551"/>
    <n v="104.6451"/>
    <n v="3"/>
  </r>
  <r>
    <x v="0"/>
    <s v="15/10/2021"/>
    <s v="1"/>
    <s v="03"/>
    <n v="141"/>
    <s v="09082807751017"/>
    <x v="22"/>
    <n v="0"/>
    <n v="0"/>
    <n v="0"/>
    <n v="43.5"/>
    <n v="0"/>
    <n v="0"/>
    <n v="0"/>
    <n v="5.6550000000000002"/>
    <n v="49.155000000000001"/>
    <n v="3"/>
  </r>
  <r>
    <x v="0"/>
    <s v="15/10/2021"/>
    <s v="1"/>
    <s v="03"/>
    <n v="577"/>
    <s v="06140212971020"/>
    <x v="0"/>
    <n v="0"/>
    <n v="0"/>
    <n v="0"/>
    <n v="56.26"/>
    <n v="0"/>
    <n v="0"/>
    <n v="0"/>
    <n v="7.3137999999999996"/>
    <n v="63.573799999999999"/>
    <n v="3"/>
  </r>
  <r>
    <x v="0"/>
    <s v="15/10/2021"/>
    <s v="1"/>
    <s v="03"/>
    <n v="609"/>
    <s v="06140212971020"/>
    <x v="0"/>
    <n v="0"/>
    <n v="0"/>
    <n v="0"/>
    <n v="56.26"/>
    <n v="0"/>
    <n v="0"/>
    <n v="0"/>
    <n v="7.3137999999999996"/>
    <n v="63.573799999999999"/>
    <n v="3"/>
  </r>
  <r>
    <x v="0"/>
    <s v="15/10/2021"/>
    <s v="1"/>
    <s v="03"/>
    <n v="581"/>
    <s v="06140212971020"/>
    <x v="0"/>
    <n v="0"/>
    <n v="0"/>
    <n v="0"/>
    <n v="56.26"/>
    <n v="0"/>
    <n v="0"/>
    <n v="0"/>
    <n v="7.3137999999999996"/>
    <n v="63.573799999999999"/>
    <n v="3"/>
  </r>
  <r>
    <x v="0"/>
    <s v="15/10/2021"/>
    <s v="1"/>
    <s v="03"/>
    <n v="576"/>
    <s v="06140212971020"/>
    <x v="0"/>
    <n v="0"/>
    <n v="0"/>
    <n v="0"/>
    <n v="28.08"/>
    <n v="0"/>
    <n v="0"/>
    <n v="0"/>
    <n v="3.6503999999999999"/>
    <n v="31.730399999999999"/>
    <n v="3"/>
  </r>
  <r>
    <x v="0"/>
    <s v="15/10/2021"/>
    <s v="1"/>
    <s v="03"/>
    <n v="580"/>
    <s v="06140212971020"/>
    <x v="0"/>
    <n v="0"/>
    <n v="0"/>
    <n v="0"/>
    <n v="33.130000000000003"/>
    <n v="0"/>
    <n v="0"/>
    <n v="0"/>
    <n v="4.3069000000000006"/>
    <n v="37.436900000000001"/>
    <n v="3"/>
  </r>
  <r>
    <x v="0"/>
    <s v="15/10/2021"/>
    <s v="1"/>
    <s v="03"/>
    <n v="14446"/>
    <s v="06142805011034"/>
    <x v="7"/>
    <n v="0"/>
    <n v="0"/>
    <n v="0"/>
    <n v="12.15"/>
    <n v="0"/>
    <n v="0"/>
    <n v="0"/>
    <n v="1.5795000000000001"/>
    <n v="13.7295"/>
    <n v="3"/>
  </r>
  <r>
    <x v="0"/>
    <s v="15/10/2021"/>
    <s v="1"/>
    <s v="03"/>
    <n v="77705"/>
    <s v="06143001780012"/>
    <x v="23"/>
    <n v="0"/>
    <n v="0"/>
    <n v="0"/>
    <n v="71.680000000000007"/>
    <n v="0"/>
    <n v="0"/>
    <n v="0"/>
    <n v="9.3184000000000005"/>
    <n v="80.998400000000004"/>
    <n v="3"/>
  </r>
  <r>
    <x v="0"/>
    <s v="15/10/2021"/>
    <s v="1"/>
    <s v="03"/>
    <n v="167045"/>
    <s v="06142410141010"/>
    <x v="2"/>
    <n v="3.63"/>
    <n v="0"/>
    <n v="0"/>
    <n v="32.19"/>
    <n v="0"/>
    <n v="0"/>
    <n v="0"/>
    <n v="4.1846999999999994"/>
    <n v="40.0047"/>
    <n v="3"/>
  </r>
  <r>
    <x v="0"/>
    <s v="15/10/2021"/>
    <s v="1"/>
    <s v="03"/>
    <n v="51021"/>
    <s v="05111703630014"/>
    <x v="3"/>
    <n v="1.96"/>
    <n v="0"/>
    <n v="0"/>
    <n v="17.47"/>
    <n v="0"/>
    <n v="0"/>
    <n v="0"/>
    <n v="2.2711000000000001"/>
    <n v="21.7011"/>
    <n v="3"/>
  </r>
  <r>
    <x v="0"/>
    <s v="16/08/2021"/>
    <s v="1"/>
    <s v="03"/>
    <n v="1593"/>
    <s v="06140304941160"/>
    <x v="13"/>
    <n v="0"/>
    <n v="0"/>
    <n v="0"/>
    <n v="4.42"/>
    <n v="0"/>
    <n v="0"/>
    <n v="0"/>
    <n v="0.5746"/>
    <n v="4.9946000000000002"/>
    <n v="3"/>
  </r>
  <r>
    <x v="0"/>
    <s v="16/08/2021"/>
    <s v="1"/>
    <s v="03"/>
    <n v="1591"/>
    <s v="06140304941160"/>
    <x v="13"/>
    <n v="0"/>
    <n v="0"/>
    <n v="0"/>
    <n v="4.42"/>
    <n v="0"/>
    <n v="0"/>
    <n v="0"/>
    <n v="0.5746"/>
    <n v="4.9946000000000002"/>
    <n v="3"/>
  </r>
  <r>
    <x v="0"/>
    <s v="16/10/2021"/>
    <s v="1"/>
    <s v="03"/>
    <n v="587"/>
    <s v="06140212971020"/>
    <x v="0"/>
    <n v="0"/>
    <n v="0"/>
    <n v="0"/>
    <n v="38.869999999999997"/>
    <n v="0"/>
    <n v="0"/>
    <n v="0"/>
    <n v="5.0530999999999997"/>
    <n v="43.923099999999998"/>
    <n v="3"/>
  </r>
  <r>
    <x v="0"/>
    <s v="16/10/2021"/>
    <s v="1"/>
    <s v="03"/>
    <n v="167094"/>
    <s v="06142410141010"/>
    <x v="2"/>
    <n v="4.8899999999999997"/>
    <n v="0"/>
    <n v="0"/>
    <n v="43.46"/>
    <n v="0"/>
    <n v="0"/>
    <n v="0"/>
    <n v="5.6497999999999999"/>
    <n v="53.9998"/>
    <n v="3"/>
  </r>
  <r>
    <x v="0"/>
    <s v="16/10/2021"/>
    <s v="1"/>
    <s v="03"/>
    <n v="51358"/>
    <s v="05111703630014"/>
    <x v="3"/>
    <n v="11.01"/>
    <n v="0"/>
    <n v="0"/>
    <n v="98.41"/>
    <n v="0"/>
    <n v="0"/>
    <n v="0"/>
    <n v="12.7933"/>
    <n v="122.2133"/>
    <n v="3"/>
  </r>
  <r>
    <x v="0"/>
    <s v="17/10/2021"/>
    <s v="1"/>
    <s v="03"/>
    <n v="204060"/>
    <s v="12171906520017"/>
    <x v="1"/>
    <n v="3.91"/>
    <n v="0"/>
    <n v="0"/>
    <n v="34.47"/>
    <n v="0"/>
    <n v="0"/>
    <n v="0"/>
    <n v="4.4810999999999996"/>
    <n v="42.861099999999993"/>
    <n v="3"/>
  </r>
  <r>
    <x v="0"/>
    <s v="17/10/2021"/>
    <s v="1"/>
    <s v="03"/>
    <n v="117977"/>
    <s v="06141403161033"/>
    <x v="12"/>
    <n v="2.71"/>
    <n v="0"/>
    <n v="0"/>
    <n v="26.26"/>
    <n v="0"/>
    <n v="0"/>
    <n v="0"/>
    <n v="3.4138000000000002"/>
    <n v="32.383800000000001"/>
    <n v="3"/>
  </r>
  <r>
    <x v="0"/>
    <s v="17/10/2021"/>
    <s v="1"/>
    <s v="03"/>
    <n v="51524"/>
    <s v="05111703630014"/>
    <x v="3"/>
    <n v="12.39"/>
    <n v="0"/>
    <n v="0"/>
    <n v="110.72"/>
    <n v="0"/>
    <n v="0"/>
    <n v="0"/>
    <n v="14.393600000000001"/>
    <n v="137.50360000000001"/>
    <n v="3"/>
  </r>
  <r>
    <x v="0"/>
    <s v="18/10/2021"/>
    <s v="1"/>
    <s v="03"/>
    <n v="37741"/>
    <s v="06140711071030"/>
    <x v="24"/>
    <n v="0"/>
    <n v="0"/>
    <n v="0"/>
    <n v="11.5"/>
    <n v="0"/>
    <n v="0"/>
    <n v="0"/>
    <n v="1.4950000000000001"/>
    <n v="12.995000000000001"/>
    <n v="3"/>
  </r>
  <r>
    <x v="0"/>
    <s v="18/10/2021"/>
    <s v="1"/>
    <s v="03"/>
    <n v="19855"/>
    <s v="06143108061020"/>
    <x v="25"/>
    <n v="0"/>
    <n v="0"/>
    <n v="0"/>
    <n v="14"/>
    <n v="0"/>
    <n v="0"/>
    <n v="0"/>
    <n v="1.82"/>
    <n v="15.82"/>
    <n v="3"/>
  </r>
  <r>
    <x v="0"/>
    <s v="19/10/2021"/>
    <s v="1"/>
    <s v="03"/>
    <n v="601"/>
    <s v="06140212971020"/>
    <x v="0"/>
    <n v="0"/>
    <n v="0"/>
    <n v="0"/>
    <n v="37.340000000000003"/>
    <n v="0"/>
    <n v="0"/>
    <n v="0"/>
    <n v="4.8542000000000005"/>
    <n v="42.194200000000002"/>
    <n v="3"/>
  </r>
  <r>
    <x v="0"/>
    <s v="19/10/2021"/>
    <s v="1"/>
    <s v="03"/>
    <n v="72400"/>
    <s v="06010811680011"/>
    <x v="18"/>
    <n v="0"/>
    <n v="0"/>
    <n v="0"/>
    <n v="25.57"/>
    <n v="0"/>
    <n v="0"/>
    <n v="0"/>
    <n v="3.3241000000000001"/>
    <n v="28.894100000000002"/>
    <n v="3"/>
  </r>
  <r>
    <x v="0"/>
    <s v="19/10/2021"/>
    <s v="1"/>
    <s v="03"/>
    <n v="52114"/>
    <s v="05111703630014"/>
    <x v="3"/>
    <n v="9.36"/>
    <n v="0"/>
    <n v="0"/>
    <n v="88.6"/>
    <n v="0"/>
    <n v="0"/>
    <n v="0"/>
    <n v="11.517999999999999"/>
    <n v="109.47799999999999"/>
    <n v="3"/>
  </r>
  <r>
    <x v="0"/>
    <s v="20/10/2021"/>
    <s v="1"/>
    <s v="03"/>
    <n v="614"/>
    <s v="06140212971020"/>
    <x v="0"/>
    <n v="0"/>
    <n v="0"/>
    <n v="0"/>
    <n v="80.02"/>
    <n v="0"/>
    <n v="0"/>
    <n v="0"/>
    <n v="10.4026"/>
    <n v="90.422599999999989"/>
    <n v="3"/>
  </r>
  <r>
    <x v="0"/>
    <s v="20/10/2021"/>
    <s v="1"/>
    <s v="03"/>
    <n v="613"/>
    <s v="06140212971020"/>
    <x v="0"/>
    <n v="0"/>
    <n v="0"/>
    <n v="0"/>
    <n v="56.26"/>
    <n v="0"/>
    <n v="0"/>
    <n v="0"/>
    <n v="7.3137999999999996"/>
    <n v="63.573799999999999"/>
    <n v="3"/>
  </r>
  <r>
    <x v="0"/>
    <s v="20/10/2021"/>
    <s v="1"/>
    <s v="03"/>
    <n v="615"/>
    <s v="06140212971020"/>
    <x v="0"/>
    <n v="0"/>
    <n v="0"/>
    <n v="0"/>
    <n v="65.98"/>
    <n v="0"/>
    <n v="0"/>
    <n v="0"/>
    <n v="8.5774000000000008"/>
    <n v="74.557400000000001"/>
    <n v="3"/>
  </r>
  <r>
    <x v="0"/>
    <s v="20/10/2021"/>
    <s v="1"/>
    <s v="03"/>
    <n v="14605"/>
    <s v="06142805011034"/>
    <x v="7"/>
    <n v="0"/>
    <n v="0"/>
    <n v="0"/>
    <n v="18"/>
    <n v="0"/>
    <n v="0"/>
    <n v="0"/>
    <n v="2.34"/>
    <n v="20.34"/>
    <n v="3"/>
  </r>
  <r>
    <x v="0"/>
    <s v="20/10/2021"/>
    <s v="1"/>
    <s v="03"/>
    <n v="167568"/>
    <s v="06142410141010"/>
    <x v="2"/>
    <n v="3.87"/>
    <n v="0"/>
    <n v="0"/>
    <n v="36.4"/>
    <n v="0"/>
    <n v="0"/>
    <n v="0"/>
    <n v="4.7320000000000002"/>
    <n v="45.001999999999995"/>
    <n v="3"/>
  </r>
  <r>
    <x v="0"/>
    <s v="20/10/2021"/>
    <s v="1"/>
    <s v="03"/>
    <n v="52230"/>
    <s v="05111703630014"/>
    <x v="3"/>
    <n v="9.52"/>
    <n v="0"/>
    <n v="0"/>
    <n v="90.1"/>
    <n v="0"/>
    <n v="0"/>
    <n v="0"/>
    <n v="11.712999999999999"/>
    <n v="111.33299999999998"/>
    <n v="3"/>
  </r>
  <r>
    <x v="0"/>
    <s v="20/10/2021"/>
    <s v="1"/>
    <s v="03"/>
    <n v="52235"/>
    <s v="05111703630014"/>
    <x v="3"/>
    <n v="1.41"/>
    <n v="0"/>
    <n v="0"/>
    <n v="14.68"/>
    <n v="0"/>
    <n v="0"/>
    <n v="0"/>
    <n v="1.9084000000000001"/>
    <n v="17.9984"/>
    <n v="3"/>
  </r>
  <r>
    <x v="0"/>
    <s v="21/10/2021"/>
    <s v="1"/>
    <s v="03"/>
    <n v="625"/>
    <s v="06140212971020"/>
    <x v="0"/>
    <n v="0"/>
    <n v="0"/>
    <n v="0"/>
    <n v="56.26"/>
    <n v="0"/>
    <n v="0"/>
    <n v="0"/>
    <n v="7.3137999999999996"/>
    <n v="63.573799999999999"/>
    <n v="3"/>
  </r>
  <r>
    <x v="0"/>
    <s v="21/10/2021"/>
    <s v="1"/>
    <s v="03"/>
    <n v="167756"/>
    <s v="06142410141010"/>
    <x v="2"/>
    <n v="8.11"/>
    <n v="0"/>
    <n v="0"/>
    <n v="91.01"/>
    <n v="0"/>
    <n v="0"/>
    <n v="0"/>
    <n v="11.831300000000001"/>
    <n v="110.9513"/>
    <n v="3"/>
  </r>
  <r>
    <x v="0"/>
    <s v="21/10/2021"/>
    <s v="1"/>
    <s v="03"/>
    <n v="52645"/>
    <s v="05111703630014"/>
    <x v="3"/>
    <n v="8.65"/>
    <n v="0"/>
    <n v="0"/>
    <n v="81.86"/>
    <n v="0"/>
    <n v="0"/>
    <n v="0"/>
    <n v="10.6418"/>
    <n v="101.15180000000001"/>
    <n v="3"/>
  </r>
  <r>
    <x v="0"/>
    <s v="22/09/2021"/>
    <s v="1"/>
    <s v="03"/>
    <n v="76219"/>
    <s v="12171906520017"/>
    <x v="1"/>
    <n v="8.0400000000000009"/>
    <n v="0"/>
    <n v="0"/>
    <n v="68.989999999999995"/>
    <n v="0"/>
    <n v="0"/>
    <n v="0"/>
    <n v="8.9687000000000001"/>
    <n v="85.998699999999999"/>
    <n v="3"/>
  </r>
  <r>
    <x v="0"/>
    <s v="22/10/2021"/>
    <s v="1"/>
    <s v="03"/>
    <n v="633"/>
    <s v="06140212971020"/>
    <x v="0"/>
    <n v="0"/>
    <n v="0"/>
    <n v="0"/>
    <n v="56.26"/>
    <n v="0"/>
    <n v="0"/>
    <n v="0"/>
    <n v="7.3137999999999996"/>
    <n v="63.573799999999999"/>
    <n v="3"/>
  </r>
  <r>
    <x v="0"/>
    <s v="22/10/2021"/>
    <s v="1"/>
    <s v="03"/>
    <n v="627"/>
    <s v="06140212971020"/>
    <x v="0"/>
    <n v="0"/>
    <n v="0"/>
    <n v="0"/>
    <n v="38.75"/>
    <n v="0"/>
    <n v="0"/>
    <n v="0"/>
    <n v="5.0375000000000005"/>
    <n v="43.787500000000001"/>
    <n v="3"/>
  </r>
  <r>
    <x v="0"/>
    <s v="22/10/2021"/>
    <s v="1"/>
    <s v="03"/>
    <n v="628"/>
    <s v="06140212971020"/>
    <x v="0"/>
    <n v="0"/>
    <n v="0"/>
    <n v="0"/>
    <n v="40.43"/>
    <n v="0"/>
    <n v="0"/>
    <n v="0"/>
    <n v="5.2559000000000005"/>
    <n v="45.685900000000004"/>
    <n v="3"/>
  </r>
  <r>
    <x v="0"/>
    <s v="22/10/2021"/>
    <s v="1"/>
    <s v="03"/>
    <n v="14710"/>
    <s v="06142805011034"/>
    <x v="7"/>
    <n v="0"/>
    <n v="0"/>
    <n v="0"/>
    <n v="144"/>
    <n v="0"/>
    <n v="0"/>
    <n v="0"/>
    <n v="18.72"/>
    <n v="162.72"/>
    <n v="3"/>
  </r>
  <r>
    <x v="0"/>
    <s v="22/10/2021"/>
    <s v="1"/>
    <s v="03"/>
    <n v="324"/>
    <s v="06140103580052"/>
    <x v="26"/>
    <n v="0"/>
    <n v="0"/>
    <n v="0"/>
    <n v="50"/>
    <n v="0"/>
    <n v="0"/>
    <n v="0"/>
    <n v="6.5"/>
    <n v="56.5"/>
    <n v="3"/>
  </r>
  <r>
    <x v="0"/>
    <s v="22/10/2021"/>
    <s v="1"/>
    <s v="03"/>
    <n v="199"/>
    <s v="07091702731012"/>
    <x v="27"/>
    <n v="0"/>
    <n v="0"/>
    <n v="0"/>
    <n v="8.85"/>
    <n v="0"/>
    <n v="0"/>
    <n v="0"/>
    <n v="1.1505000000000001"/>
    <n v="10.000499999999999"/>
    <n v="3"/>
  </r>
  <r>
    <x v="0"/>
    <s v="22/10/2021"/>
    <s v="1"/>
    <s v="03"/>
    <n v="142"/>
    <s v="09082807751017"/>
    <x v="22"/>
    <n v="0"/>
    <n v="0"/>
    <n v="0"/>
    <n v="15"/>
    <n v="0"/>
    <n v="0"/>
    <n v="0"/>
    <n v="1.9500000000000002"/>
    <n v="16.95"/>
    <n v="3"/>
  </r>
  <r>
    <x v="0"/>
    <s v="22/10/2021"/>
    <s v="1"/>
    <s v="03"/>
    <n v="167904"/>
    <s v="06142410141010"/>
    <x v="2"/>
    <n v="2.67"/>
    <n v="0"/>
    <n v="0"/>
    <n v="25.07"/>
    <n v="0"/>
    <n v="0"/>
    <n v="0"/>
    <n v="3.2591000000000001"/>
    <n v="30.999100000000002"/>
    <n v="3"/>
  </r>
  <r>
    <x v="0"/>
    <s v="23/07/2021"/>
    <s v="1"/>
    <s v="03"/>
    <n v="140245"/>
    <s v="06142307091063"/>
    <x v="28"/>
    <n v="0"/>
    <n v="0"/>
    <n v="0"/>
    <n v="3.54"/>
    <n v="0"/>
    <n v="0"/>
    <n v="0"/>
    <n v="0.4602"/>
    <n v="4.0002000000000004"/>
    <n v="3"/>
  </r>
  <r>
    <x v="0"/>
    <s v="23/10/2021"/>
    <s v="1"/>
    <s v="03"/>
    <n v="642"/>
    <s v="06140212971020"/>
    <x v="0"/>
    <n v="0"/>
    <n v="0"/>
    <n v="0"/>
    <n v="28.08"/>
    <n v="0"/>
    <n v="0"/>
    <n v="0"/>
    <n v="3.6503999999999999"/>
    <n v="31.730399999999999"/>
    <n v="3"/>
  </r>
  <r>
    <x v="0"/>
    <s v="23/10/2021"/>
    <s v="1"/>
    <s v="03"/>
    <n v="643"/>
    <s v="06140212971020"/>
    <x v="0"/>
    <n v="0"/>
    <n v="0"/>
    <n v="0"/>
    <n v="40.71"/>
    <n v="0"/>
    <n v="0"/>
    <n v="0"/>
    <n v="5.2923"/>
    <n v="46.002299999999998"/>
    <n v="3"/>
  </r>
  <r>
    <x v="0"/>
    <s v="23/10/2021"/>
    <s v="1"/>
    <s v="03"/>
    <n v="5976"/>
    <s v="06140804161013"/>
    <x v="29"/>
    <n v="2.36"/>
    <n v="0"/>
    <n v="0"/>
    <n v="24.46"/>
    <n v="0"/>
    <n v="0"/>
    <n v="0"/>
    <n v="3.1798000000000002"/>
    <n v="29.9998"/>
    <n v="3"/>
  </r>
  <r>
    <x v="0"/>
    <s v="23/10/2021"/>
    <s v="1"/>
    <s v="03"/>
    <n v="168069"/>
    <s v="06142410141010"/>
    <x v="2"/>
    <n v="2.84"/>
    <n v="0"/>
    <n v="0"/>
    <n v="26.69"/>
    <n v="0"/>
    <n v="0"/>
    <n v="0"/>
    <n v="3.4697000000000005"/>
    <n v="32.999700000000004"/>
    <n v="3"/>
  </r>
  <r>
    <x v="0"/>
    <s v="23/10/2021"/>
    <s v="1"/>
    <s v="03"/>
    <n v="168130"/>
    <s v="06142410141010"/>
    <x v="2"/>
    <n v="4.47"/>
    <n v="0"/>
    <n v="0"/>
    <n v="42.06"/>
    <n v="0"/>
    <n v="0"/>
    <n v="0"/>
    <n v="5.4678000000000004"/>
    <n v="51.997799999999998"/>
    <n v="3"/>
  </r>
  <r>
    <x v="0"/>
    <s v="23/10/2021"/>
    <s v="1"/>
    <s v="03"/>
    <n v="53097"/>
    <s v="05111703630014"/>
    <x v="3"/>
    <n v="10.72"/>
    <n v="0"/>
    <n v="0"/>
    <n v="101.49"/>
    <n v="0"/>
    <n v="0"/>
    <n v="0"/>
    <n v="13.1937"/>
    <n v="125.40369999999999"/>
    <n v="3"/>
  </r>
  <r>
    <x v="0"/>
    <s v="24/10/2021"/>
    <s v="1"/>
    <s v="03"/>
    <n v="53263"/>
    <s v="05111703630014"/>
    <x v="3"/>
    <n v="7.26"/>
    <n v="0"/>
    <n v="0"/>
    <n v="68.81"/>
    <n v="0"/>
    <n v="0"/>
    <n v="0"/>
    <n v="8.9453000000000014"/>
    <n v="85.015300000000011"/>
    <n v="3"/>
  </r>
  <r>
    <x v="0"/>
    <s v="26/07/2021"/>
    <s v="1"/>
    <s v="03"/>
    <n v="1581"/>
    <s v="06140304941160"/>
    <x v="13"/>
    <n v="0"/>
    <n v="0"/>
    <n v="0"/>
    <n v="4.41"/>
    <n v="0"/>
    <n v="0"/>
    <n v="0"/>
    <n v="0.57330000000000003"/>
    <n v="4.9832999999999998"/>
    <n v="3"/>
  </r>
  <r>
    <x v="0"/>
    <s v="26/09/2021"/>
    <s v="1"/>
    <s v="03"/>
    <n v="6203"/>
    <s v="06142008660025"/>
    <x v="11"/>
    <n v="0.93"/>
    <n v="0"/>
    <n v="0"/>
    <n v="8.0299999999999994"/>
    <n v="0"/>
    <n v="0"/>
    <n v="0"/>
    <n v="1.0439000000000001"/>
    <n v="10.0039"/>
    <n v="3"/>
  </r>
  <r>
    <x v="0"/>
    <s v="26/10/2021"/>
    <s v="1"/>
    <s v="03"/>
    <n v="658"/>
    <s v="06140212971020"/>
    <x v="0"/>
    <n v="0"/>
    <n v="0"/>
    <n v="0"/>
    <n v="40.71"/>
    <n v="0"/>
    <n v="0"/>
    <n v="0"/>
    <n v="5.2923"/>
    <n v="46.002299999999998"/>
    <n v="3"/>
  </r>
  <r>
    <x v="0"/>
    <s v="26/10/2021"/>
    <s v="1"/>
    <s v="03"/>
    <n v="685"/>
    <s v="06140212971020"/>
    <x v="0"/>
    <n v="0"/>
    <n v="0"/>
    <n v="0"/>
    <n v="28.08"/>
    <n v="0"/>
    <n v="0"/>
    <n v="0"/>
    <n v="3.6503999999999999"/>
    <n v="31.730399999999999"/>
    <n v="3"/>
  </r>
  <r>
    <x v="0"/>
    <s v="26/10/2021"/>
    <s v="1"/>
    <s v="03"/>
    <n v="659"/>
    <s v="06140212971020"/>
    <x v="0"/>
    <n v="0"/>
    <n v="0"/>
    <n v="0"/>
    <n v="39.590000000000003"/>
    <n v="0"/>
    <n v="0"/>
    <n v="0"/>
    <n v="5.1467000000000009"/>
    <n v="44.736700000000006"/>
    <n v="3"/>
  </r>
  <r>
    <x v="0"/>
    <s v="26/10/2021"/>
    <s v="1"/>
    <s v="03"/>
    <n v="14874"/>
    <s v="06142805011034"/>
    <x v="7"/>
    <n v="0"/>
    <n v="0"/>
    <n v="0"/>
    <n v="283.5"/>
    <n v="0"/>
    <n v="0"/>
    <n v="0"/>
    <n v="36.855000000000004"/>
    <n v="320.35500000000002"/>
    <n v="3"/>
  </r>
  <r>
    <x v="0"/>
    <s v="26/10/2021"/>
    <s v="1"/>
    <s v="03"/>
    <n v="53844"/>
    <s v="05111703630014"/>
    <x v="3"/>
    <n v="9.68"/>
    <n v="0"/>
    <n v="0"/>
    <n v="91.68"/>
    <n v="0"/>
    <n v="0"/>
    <n v="0"/>
    <n v="11.918400000000002"/>
    <n v="113.27840000000002"/>
    <n v="3"/>
  </r>
  <r>
    <x v="0"/>
    <s v="27/10/2021"/>
    <s v="1"/>
    <s v="03"/>
    <n v="661"/>
    <s v="06140212971020"/>
    <x v="0"/>
    <n v="0"/>
    <n v="0"/>
    <n v="0"/>
    <n v="69.91"/>
    <n v="0"/>
    <n v="0"/>
    <n v="0"/>
    <n v="9.0883000000000003"/>
    <n v="78.9983"/>
    <n v="3"/>
  </r>
  <r>
    <x v="0"/>
    <s v="27/10/2021"/>
    <s v="1"/>
    <s v="03"/>
    <n v="663"/>
    <s v="06140212971020"/>
    <x v="0"/>
    <n v="0"/>
    <n v="0"/>
    <n v="0"/>
    <n v="56.26"/>
    <n v="0"/>
    <n v="0"/>
    <n v="0"/>
    <n v="7.3137999999999996"/>
    <n v="63.573799999999999"/>
    <n v="3"/>
  </r>
  <r>
    <x v="0"/>
    <s v="27/10/2021"/>
    <s v="1"/>
    <s v="03"/>
    <n v="664"/>
    <s v="06140212971020"/>
    <x v="0"/>
    <n v="0"/>
    <n v="0"/>
    <n v="0"/>
    <n v="56.26"/>
    <n v="0"/>
    <n v="0"/>
    <n v="0"/>
    <n v="7.3137999999999996"/>
    <n v="63.573799999999999"/>
    <n v="3"/>
  </r>
  <r>
    <x v="0"/>
    <s v="27/10/2021"/>
    <s v="1"/>
    <s v="03"/>
    <n v="6043220"/>
    <s v="12171609921018"/>
    <x v="30"/>
    <n v="0"/>
    <n v="0"/>
    <n v="0"/>
    <n v="76.98"/>
    <n v="0"/>
    <n v="0"/>
    <n v="0"/>
    <n v="10.007400000000001"/>
    <n v="86.987400000000008"/>
    <n v="3"/>
  </r>
  <r>
    <x v="0"/>
    <s v="27/10/2021"/>
    <s v="1"/>
    <s v="03"/>
    <n v="209"/>
    <s v="05043110741013"/>
    <x v="31"/>
    <n v="0"/>
    <n v="0"/>
    <n v="0"/>
    <n v="1720"/>
    <n v="0"/>
    <n v="0"/>
    <n v="0"/>
    <n v="223.6"/>
    <n v="1943.6"/>
    <n v="3"/>
  </r>
  <r>
    <x v="0"/>
    <s v="27/10/2021"/>
    <s v="1"/>
    <s v="03"/>
    <n v="7017"/>
    <s v="06140103750012"/>
    <x v="32"/>
    <n v="0"/>
    <n v="0"/>
    <n v="0"/>
    <n v="19.36"/>
    <n v="0"/>
    <n v="0"/>
    <n v="0"/>
    <n v="2.5167999999999999"/>
    <n v="21.876799999999999"/>
    <n v="3"/>
  </r>
  <r>
    <x v="0"/>
    <s v="27/10/2021"/>
    <s v="1"/>
    <s v="03"/>
    <n v="168584"/>
    <s v="06142410141010"/>
    <x v="2"/>
    <n v="3.26"/>
    <n v="0"/>
    <n v="0"/>
    <n v="30.74"/>
    <n v="0"/>
    <n v="0"/>
    <n v="0"/>
    <n v="3.9962"/>
    <n v="37.996200000000002"/>
    <n v="3"/>
  </r>
  <r>
    <x v="0"/>
    <s v="28/10/2021"/>
    <s v="1"/>
    <s v="03"/>
    <n v="671"/>
    <s v="06140212971020"/>
    <x v="0"/>
    <n v="0"/>
    <n v="0"/>
    <n v="0"/>
    <n v="56.26"/>
    <n v="0"/>
    <n v="0"/>
    <n v="0"/>
    <n v="7.3137999999999996"/>
    <n v="63.573799999999999"/>
    <n v="3"/>
  </r>
  <r>
    <x v="0"/>
    <s v="28/10/2021"/>
    <s v="1"/>
    <s v="03"/>
    <n v="677"/>
    <s v="06140212971020"/>
    <x v="0"/>
    <n v="0"/>
    <n v="0"/>
    <n v="0"/>
    <n v="34.53"/>
    <n v="0"/>
    <n v="0"/>
    <n v="0"/>
    <n v="4.4889000000000001"/>
    <n v="39.018900000000002"/>
    <n v="3"/>
  </r>
  <r>
    <x v="0"/>
    <s v="28/10/2021"/>
    <s v="1"/>
    <s v="03"/>
    <n v="791"/>
    <s v="06141411171030"/>
    <x v="33"/>
    <n v="13.72"/>
    <n v="0"/>
    <n v="0"/>
    <n v="125.03"/>
    <n v="0"/>
    <n v="0"/>
    <n v="0"/>
    <n v="16.253900000000002"/>
    <n v="155.00389999999999"/>
    <n v="3"/>
  </r>
  <r>
    <x v="0"/>
    <s v="28/10/2021"/>
    <s v="1"/>
    <s v="03"/>
    <n v="120370"/>
    <s v="06141403161033"/>
    <x v="12"/>
    <n v="2.41"/>
    <n v="0"/>
    <n v="0"/>
    <n v="25.12"/>
    <n v="0"/>
    <n v="0"/>
    <n v="0"/>
    <n v="3.2656000000000001"/>
    <n v="30.7956"/>
    <n v="3"/>
  </r>
  <r>
    <x v="0"/>
    <s v="28/10/2021"/>
    <s v="1"/>
    <s v="03"/>
    <n v="168777"/>
    <s v="06142410141010"/>
    <x v="2"/>
    <n v="6.58"/>
    <n v="0"/>
    <n v="0"/>
    <n v="61.91"/>
    <n v="0"/>
    <n v="0"/>
    <n v="0"/>
    <n v="8.0482999999999993"/>
    <n v="76.538299999999992"/>
    <n v="3"/>
  </r>
  <r>
    <x v="0"/>
    <s v="28/10/2021"/>
    <s v="1"/>
    <s v="03"/>
    <n v="168791"/>
    <s v="06142410141010"/>
    <x v="2"/>
    <n v="4.04"/>
    <n v="0"/>
    <n v="0"/>
    <n v="38.020000000000003"/>
    <n v="0"/>
    <n v="0"/>
    <n v="0"/>
    <n v="4.9426000000000005"/>
    <n v="47.002600000000001"/>
    <n v="3"/>
  </r>
  <r>
    <x v="0"/>
    <s v="28/10/2021"/>
    <s v="1"/>
    <s v="03"/>
    <n v="54392"/>
    <s v="05111703630014"/>
    <x v="3"/>
    <n v="7.58"/>
    <n v="0"/>
    <n v="0"/>
    <n v="71.72"/>
    <n v="0"/>
    <n v="0"/>
    <n v="0"/>
    <n v="9.3236000000000008"/>
    <n v="88.623599999999996"/>
    <n v="3"/>
  </r>
  <r>
    <x v="0"/>
    <s v="28/10/2021"/>
    <s v="1"/>
    <s v="03"/>
    <n v="54266"/>
    <s v="05111703630014"/>
    <x v="3"/>
    <n v="14.5"/>
    <n v="0"/>
    <n v="0"/>
    <n v="137.26"/>
    <n v="0"/>
    <n v="0"/>
    <n v="0"/>
    <n v="17.843799999999998"/>
    <n v="169.60379999999998"/>
    <n v="3"/>
  </r>
  <r>
    <x v="0"/>
    <s v="29/10/2021"/>
    <s v="1"/>
    <s v="03"/>
    <n v="697"/>
    <s v="06140212971020"/>
    <x v="0"/>
    <n v="0"/>
    <n v="0"/>
    <n v="0"/>
    <n v="56.26"/>
    <n v="0"/>
    <n v="0"/>
    <n v="0"/>
    <n v="7.3137999999999996"/>
    <n v="63.573799999999999"/>
    <n v="3"/>
  </r>
  <r>
    <x v="0"/>
    <s v="29/10/2021"/>
    <s v="1"/>
    <s v="03"/>
    <n v="686"/>
    <s v="06140212971020"/>
    <x v="0"/>
    <n v="0"/>
    <n v="0"/>
    <n v="0"/>
    <n v="28.08"/>
    <n v="0"/>
    <n v="0"/>
    <n v="0"/>
    <n v="3.6503999999999999"/>
    <n v="31.730399999999999"/>
    <n v="3"/>
  </r>
  <r>
    <x v="0"/>
    <s v="30/09/2021"/>
    <s v="1"/>
    <s v="03"/>
    <n v="456"/>
    <s v="05091606111014"/>
    <x v="34"/>
    <n v="0"/>
    <n v="0"/>
    <n v="0"/>
    <n v="1503.2"/>
    <n v="0"/>
    <n v="0"/>
    <n v="0"/>
    <n v="195.41600000000003"/>
    <n v="1698.616"/>
    <n v="3"/>
  </r>
  <r>
    <x v="0"/>
    <s v="30/09/2021"/>
    <s v="1"/>
    <s v="03"/>
    <n v="3670834"/>
    <s v="06142610981012"/>
    <x v="35"/>
    <n v="0"/>
    <n v="0"/>
    <n v="0"/>
    <n v="75.63"/>
    <n v="0"/>
    <n v="0"/>
    <n v="0"/>
    <n v="9.8318999999999992"/>
    <n v="85.4619"/>
    <n v="3"/>
  </r>
  <r>
    <x v="0"/>
    <s v="30/10/2021"/>
    <s v="1"/>
    <s v="03"/>
    <n v="118525"/>
    <s v="06142302770010"/>
    <x v="36"/>
    <n v="0"/>
    <n v="0"/>
    <n v="0"/>
    <n v="218.6"/>
    <n v="0"/>
    <n v="0"/>
    <n v="0"/>
    <n v="28.417999999999999"/>
    <n v="247.018"/>
    <n v="3"/>
  </r>
  <r>
    <x v="0"/>
    <s v="30/10/2021"/>
    <s v="1"/>
    <s v="03"/>
    <n v="704"/>
    <s v="06140212971020"/>
    <x v="0"/>
    <n v="0"/>
    <n v="0"/>
    <n v="0"/>
    <n v="36.22"/>
    <n v="0"/>
    <n v="0"/>
    <n v="0"/>
    <n v="4.7085999999999997"/>
    <n v="40.928599999999996"/>
    <n v="3"/>
  </r>
  <r>
    <x v="0"/>
    <s v="30/10/2021"/>
    <s v="1"/>
    <s v="03"/>
    <n v="169068"/>
    <s v="06142410141010"/>
    <x v="2"/>
    <n v="3.01"/>
    <n v="0"/>
    <n v="0"/>
    <n v="28.31"/>
    <n v="0"/>
    <n v="0"/>
    <n v="0"/>
    <n v="3.6802999999999999"/>
    <n v="35.000300000000003"/>
    <n v="3"/>
  </r>
  <r>
    <x v="0"/>
    <s v="30/10/2021"/>
    <s v="1"/>
    <s v="03"/>
    <n v="169125"/>
    <s v="06142410141010"/>
    <x v="2"/>
    <n v="5.16"/>
    <n v="0"/>
    <n v="0"/>
    <n v="48.59"/>
    <n v="0"/>
    <n v="0"/>
    <n v="0"/>
    <n v="6.3167000000000009"/>
    <n v="60.066699999999997"/>
    <n v="3"/>
  </r>
  <r>
    <x v="0"/>
    <s v="31/10/2021"/>
    <s v="1"/>
    <s v="03"/>
    <n v="478"/>
    <s v="05091606111014"/>
    <x v="34"/>
    <n v="0"/>
    <n v="0"/>
    <n v="0"/>
    <n v="1294.8"/>
    <n v="0"/>
    <n v="0"/>
    <n v="0"/>
    <n v="168.32400000000001"/>
    <n v="1463.124"/>
    <n v="3"/>
  </r>
  <r>
    <x v="1"/>
    <s v="14/09/2021"/>
    <s v="1"/>
    <s v="03"/>
    <n v="320"/>
    <s v="06140212971020"/>
    <x v="0"/>
    <n v="0"/>
    <n v="0"/>
    <n v="0"/>
    <n v="106.42"/>
    <n v="0"/>
    <n v="0"/>
    <n v="0"/>
    <n v="13.8346"/>
    <n v="120.2546"/>
    <n v="3"/>
  </r>
  <r>
    <x v="1"/>
    <s v="11/09/2021"/>
    <s v="1"/>
    <s v="03"/>
    <n v="293"/>
    <s v="06140212971020"/>
    <x v="0"/>
    <n v="0"/>
    <n v="0"/>
    <n v="0"/>
    <n v="66.38"/>
    <n v="0"/>
    <n v="0"/>
    <n v="0"/>
    <n v="8.6294000000000004"/>
    <n v="75.009399999999999"/>
    <n v="3"/>
  </r>
  <r>
    <x v="1"/>
    <s v="27/09/2021"/>
    <s v="1"/>
    <s v="03"/>
    <n v="418"/>
    <s v="06140212971020"/>
    <x v="0"/>
    <n v="0"/>
    <n v="0"/>
    <n v="0"/>
    <n v="72.72"/>
    <n v="0"/>
    <n v="0"/>
    <n v="0"/>
    <n v="9.4535999999999998"/>
    <n v="82.173599999999993"/>
    <n v="3"/>
  </r>
  <r>
    <x v="1"/>
    <s v="17/09/2021"/>
    <s v="1"/>
    <s v="03"/>
    <n v="351"/>
    <s v="06140212971020"/>
    <x v="0"/>
    <n v="0"/>
    <n v="0"/>
    <n v="0"/>
    <n v="104.17"/>
    <n v="0"/>
    <n v="0"/>
    <n v="0"/>
    <n v="13.542100000000001"/>
    <n v="117.71210000000001"/>
    <n v="3"/>
  </r>
  <r>
    <x v="1"/>
    <s v="07/09/2021"/>
    <s v="1"/>
    <s v="03"/>
    <n v="263"/>
    <s v="06140212971020"/>
    <x v="0"/>
    <n v="0"/>
    <n v="0"/>
    <n v="0"/>
    <n v="90.69"/>
    <n v="0"/>
    <n v="0"/>
    <n v="0"/>
    <n v="11.7897"/>
    <n v="102.47969999999999"/>
    <n v="3"/>
  </r>
  <r>
    <x v="1"/>
    <s v="30/09/2021"/>
    <s v="1"/>
    <s v="03"/>
    <n v="467"/>
    <s v="06140212971020"/>
    <x v="0"/>
    <n v="0"/>
    <n v="0"/>
    <n v="0"/>
    <n v="56.26"/>
    <n v="0"/>
    <n v="0"/>
    <n v="0"/>
    <n v="7.3137999999999996"/>
    <n v="63.573799999999999"/>
    <n v="3"/>
  </r>
  <r>
    <x v="1"/>
    <s v="22/09/2021"/>
    <s v="1"/>
    <s v="03"/>
    <n v="388"/>
    <s v="06140212971020"/>
    <x v="0"/>
    <n v="0"/>
    <n v="0"/>
    <n v="0"/>
    <n v="56.26"/>
    <n v="0"/>
    <n v="0"/>
    <n v="0"/>
    <n v="7.3137999999999996"/>
    <n v="63.573799999999999"/>
    <n v="3"/>
  </r>
  <r>
    <x v="1"/>
    <s v="16/09/2021"/>
    <s v="1"/>
    <s v="03"/>
    <n v="336"/>
    <s v="06140212971020"/>
    <x v="0"/>
    <n v="0"/>
    <n v="0"/>
    <n v="0"/>
    <n v="56.26"/>
    <n v="0"/>
    <n v="0"/>
    <n v="0"/>
    <n v="7.3137999999999996"/>
    <n v="63.573799999999999"/>
    <n v="3"/>
  </r>
  <r>
    <x v="1"/>
    <s v="10/09/2021"/>
    <s v="1"/>
    <s v="03"/>
    <n v="285"/>
    <s v="06140212971020"/>
    <x v="0"/>
    <n v="0"/>
    <n v="0"/>
    <n v="0"/>
    <n v="56.26"/>
    <n v="0"/>
    <n v="0"/>
    <n v="0"/>
    <n v="7.3137999999999996"/>
    <n v="63.573799999999999"/>
    <n v="3"/>
  </r>
  <r>
    <x v="1"/>
    <s v="02/09/2021"/>
    <s v="1"/>
    <s v="03"/>
    <n v="232"/>
    <s v="06140212971020"/>
    <x v="0"/>
    <n v="0"/>
    <n v="0"/>
    <n v="0"/>
    <n v="56.26"/>
    <n v="0"/>
    <n v="0"/>
    <n v="0"/>
    <n v="7.3137999999999996"/>
    <n v="63.573799999999999"/>
    <n v="3"/>
  </r>
  <r>
    <x v="1"/>
    <s v="27/09/2021"/>
    <s v="1"/>
    <s v="03"/>
    <n v="424"/>
    <s v="06140212971020"/>
    <x v="0"/>
    <n v="0"/>
    <n v="0"/>
    <n v="0"/>
    <n v="56.26"/>
    <n v="0"/>
    <n v="0"/>
    <n v="0"/>
    <n v="7.3137999999999996"/>
    <n v="63.573799999999999"/>
    <n v="3"/>
  </r>
  <r>
    <x v="1"/>
    <s v="25/09/2021"/>
    <s v="1"/>
    <s v="03"/>
    <n v="415"/>
    <s v="06140212971020"/>
    <x v="0"/>
    <n v="0"/>
    <n v="0"/>
    <n v="0"/>
    <n v="56.26"/>
    <n v="0"/>
    <n v="0"/>
    <n v="0"/>
    <n v="7.3137999999999996"/>
    <n v="63.573799999999999"/>
    <n v="3"/>
  </r>
  <r>
    <x v="1"/>
    <s v="20/09/2021"/>
    <s v="1"/>
    <s v="03"/>
    <n v="378"/>
    <s v="06140212971020"/>
    <x v="0"/>
    <n v="0"/>
    <n v="0"/>
    <n v="0"/>
    <n v="56.26"/>
    <n v="0"/>
    <n v="0"/>
    <n v="0"/>
    <n v="7.3137999999999996"/>
    <n v="63.573799999999999"/>
    <n v="3"/>
  </r>
  <r>
    <x v="1"/>
    <s v="17/09/2021"/>
    <s v="1"/>
    <s v="03"/>
    <n v="350"/>
    <s v="06140212971020"/>
    <x v="0"/>
    <n v="0"/>
    <n v="0"/>
    <n v="0"/>
    <n v="56.26"/>
    <n v="0"/>
    <n v="0"/>
    <n v="0"/>
    <n v="7.3137999999999996"/>
    <n v="63.573799999999999"/>
    <n v="3"/>
  </r>
  <r>
    <x v="1"/>
    <s v="13/09/2021"/>
    <s v="1"/>
    <s v="03"/>
    <n v="307"/>
    <s v="06140212971020"/>
    <x v="0"/>
    <n v="0"/>
    <n v="0"/>
    <n v="0"/>
    <n v="56.26"/>
    <n v="0"/>
    <n v="0"/>
    <n v="0"/>
    <n v="7.3137999999999996"/>
    <n v="63.573799999999999"/>
    <n v="3"/>
  </r>
  <r>
    <x v="1"/>
    <s v="11/09/2021"/>
    <s v="1"/>
    <s v="03"/>
    <n v="292"/>
    <s v="06140212971020"/>
    <x v="0"/>
    <n v="0"/>
    <n v="0"/>
    <n v="0"/>
    <n v="56.26"/>
    <n v="0"/>
    <n v="0"/>
    <n v="0"/>
    <n v="7.3137999999999996"/>
    <n v="63.573799999999999"/>
    <n v="3"/>
  </r>
  <r>
    <x v="1"/>
    <s v="06/09/2021"/>
    <s v="1"/>
    <s v="03"/>
    <n v="261"/>
    <s v="06140212971020"/>
    <x v="0"/>
    <n v="0"/>
    <n v="0"/>
    <n v="0"/>
    <n v="56.26"/>
    <n v="0"/>
    <n v="0"/>
    <n v="0"/>
    <n v="7.3137999999999996"/>
    <n v="63.573799999999999"/>
    <n v="3"/>
  </r>
  <r>
    <x v="1"/>
    <s v="09/09/2021"/>
    <s v="1"/>
    <s v="03"/>
    <n v="242"/>
    <s v="06140212971020"/>
    <x v="0"/>
    <n v="0"/>
    <n v="0"/>
    <n v="0"/>
    <n v="56.26"/>
    <n v="0"/>
    <n v="0"/>
    <n v="0"/>
    <n v="7.3137999999999996"/>
    <n v="63.573799999999999"/>
    <n v="3"/>
  </r>
  <r>
    <x v="1"/>
    <s v="10/09/2021"/>
    <s v="1"/>
    <s v="03"/>
    <n v="284"/>
    <s v="06140212971020"/>
    <x v="0"/>
    <n v="0"/>
    <n v="0"/>
    <n v="0"/>
    <n v="56.26"/>
    <n v="0"/>
    <n v="0"/>
    <n v="0"/>
    <n v="7.3137999999999996"/>
    <n v="63.573799999999999"/>
    <n v="3"/>
  </r>
  <r>
    <x v="1"/>
    <s v="29/09/2021"/>
    <s v="1"/>
    <s v="03"/>
    <n v="446"/>
    <s v="06140212971020"/>
    <x v="0"/>
    <n v="0"/>
    <n v="0"/>
    <n v="0"/>
    <n v="28.08"/>
    <n v="0"/>
    <n v="0"/>
    <n v="0"/>
    <n v="3.6503999999999999"/>
    <n v="31.730399999999999"/>
    <n v="3"/>
  </r>
  <r>
    <x v="1"/>
    <s v="18/09/2021"/>
    <s v="1"/>
    <s v="03"/>
    <n v="366"/>
    <s v="06140212971020"/>
    <x v="0"/>
    <n v="0"/>
    <n v="0"/>
    <n v="0"/>
    <n v="28.08"/>
    <n v="0"/>
    <n v="0"/>
    <n v="0"/>
    <n v="3.6503999999999999"/>
    <n v="31.730399999999999"/>
    <n v="3"/>
  </r>
  <r>
    <x v="1"/>
    <s v="23/09/2021"/>
    <s v="1"/>
    <s v="03"/>
    <n v="404"/>
    <s v="06140212971020"/>
    <x v="0"/>
    <n v="0"/>
    <n v="0"/>
    <n v="0"/>
    <n v="56.26"/>
    <n v="0"/>
    <n v="0"/>
    <n v="0"/>
    <n v="7.3137999999999996"/>
    <n v="63.573799999999999"/>
    <n v="3"/>
  </r>
  <r>
    <x v="1"/>
    <s v="02/09/2021"/>
    <s v="1"/>
    <s v="03"/>
    <n v="230"/>
    <s v="06140212971020"/>
    <x v="0"/>
    <n v="0"/>
    <n v="0"/>
    <n v="0"/>
    <n v="28.08"/>
    <n v="0"/>
    <n v="0"/>
    <n v="0"/>
    <n v="3.6503999999999999"/>
    <n v="31.730399999999999"/>
    <n v="3"/>
  </r>
  <r>
    <x v="1"/>
    <s v="27/09/2021"/>
    <s v="1"/>
    <s v="03"/>
    <n v="423"/>
    <s v="06140212971020"/>
    <x v="0"/>
    <n v="0"/>
    <n v="0"/>
    <n v="0"/>
    <n v="56.26"/>
    <n v="0"/>
    <n v="0"/>
    <n v="0"/>
    <n v="7.3137999999999996"/>
    <n v="63.573799999999999"/>
    <n v="3"/>
  </r>
  <r>
    <x v="1"/>
    <s v="20/09/2021"/>
    <s v="1"/>
    <s v="03"/>
    <n v="376"/>
    <s v="06140212971020"/>
    <x v="0"/>
    <n v="0"/>
    <n v="0"/>
    <n v="0"/>
    <n v="56.26"/>
    <n v="0"/>
    <n v="0"/>
    <n v="0"/>
    <n v="7.3137999999999996"/>
    <n v="63.573799999999999"/>
    <n v="3"/>
  </r>
  <r>
    <x v="1"/>
    <s v="13/09/2021"/>
    <s v="1"/>
    <s v="03"/>
    <n v="308"/>
    <s v="06140212971020"/>
    <x v="0"/>
    <n v="0"/>
    <n v="0"/>
    <n v="0"/>
    <n v="56.26"/>
    <n v="0"/>
    <n v="0"/>
    <n v="0"/>
    <n v="7.3137999999999996"/>
    <n v="63.573799999999999"/>
    <n v="3"/>
  </r>
  <r>
    <x v="1"/>
    <s v="06/09/2021"/>
    <s v="1"/>
    <s v="03"/>
    <n v="260"/>
    <s v="06140212971020"/>
    <x v="0"/>
    <n v="0"/>
    <n v="0"/>
    <n v="0"/>
    <n v="56.26"/>
    <n v="0"/>
    <n v="0"/>
    <n v="0"/>
    <n v="7.3137999999999996"/>
    <n v="63.573799999999999"/>
    <n v="3"/>
  </r>
  <r>
    <x v="1"/>
    <s v="30/09/2021"/>
    <s v="1"/>
    <s v="03"/>
    <n v="470"/>
    <s v="06140212971020"/>
    <x v="0"/>
    <n v="0"/>
    <n v="0"/>
    <n v="0"/>
    <n v="45.2"/>
    <n v="0"/>
    <n v="0"/>
    <n v="0"/>
    <n v="5.8760000000000003"/>
    <n v="51.076000000000001"/>
    <n v="3"/>
  </r>
  <r>
    <x v="1"/>
    <s v="30/09/2021"/>
    <s v="1"/>
    <s v="03"/>
    <n v="466"/>
    <s v="06140212971020"/>
    <x v="0"/>
    <n v="0"/>
    <n v="0"/>
    <n v="0"/>
    <n v="34.25"/>
    <n v="0"/>
    <n v="0"/>
    <n v="0"/>
    <n v="4.4525000000000006"/>
    <n v="38.702500000000001"/>
    <n v="3"/>
  </r>
  <r>
    <x v="1"/>
    <s v="29/09/2021"/>
    <s v="1"/>
    <s v="03"/>
    <n v="445"/>
    <s v="06140212971020"/>
    <x v="0"/>
    <n v="0"/>
    <n v="0"/>
    <n v="0"/>
    <n v="55.03"/>
    <n v="0"/>
    <n v="0"/>
    <n v="0"/>
    <n v="7.1539000000000001"/>
    <n v="62.183900000000001"/>
    <n v="3"/>
  </r>
  <r>
    <x v="1"/>
    <s v="29/09/2021"/>
    <s v="1"/>
    <s v="03"/>
    <n v="405"/>
    <s v="06140212971020"/>
    <x v="0"/>
    <n v="0"/>
    <n v="0"/>
    <n v="0"/>
    <n v="36.78"/>
    <n v="0"/>
    <n v="0"/>
    <n v="0"/>
    <n v="4.7814000000000005"/>
    <n v="41.561399999999999"/>
    <n v="3"/>
  </r>
  <r>
    <x v="1"/>
    <s v="21/09/2021"/>
    <s v="1"/>
    <s v="03"/>
    <n v="385"/>
    <s v="06140212971020"/>
    <x v="0"/>
    <n v="0"/>
    <n v="0"/>
    <n v="0"/>
    <n v="66.83"/>
    <n v="0"/>
    <n v="0"/>
    <n v="0"/>
    <n v="8.6879000000000008"/>
    <n v="75.517899999999997"/>
    <n v="3"/>
  </r>
  <r>
    <x v="1"/>
    <s v="16/09/2021"/>
    <s v="1"/>
    <s v="03"/>
    <n v="367"/>
    <s v="06140212971020"/>
    <x v="0"/>
    <n v="0"/>
    <n v="0"/>
    <n v="0"/>
    <n v="38.75"/>
    <n v="0"/>
    <n v="0"/>
    <n v="0"/>
    <n v="5.0375000000000005"/>
    <n v="43.787500000000001"/>
    <n v="3"/>
  </r>
  <r>
    <x v="1"/>
    <s v="16/09/2021"/>
    <s v="1"/>
    <s v="03"/>
    <n v="337"/>
    <s v="06140212971020"/>
    <x v="0"/>
    <n v="0"/>
    <n v="0"/>
    <n v="0"/>
    <n v="28.08"/>
    <n v="0"/>
    <n v="0"/>
    <n v="0"/>
    <n v="3.6503999999999999"/>
    <n v="31.730399999999999"/>
    <n v="3"/>
  </r>
  <r>
    <x v="1"/>
    <s v="14/09/2021"/>
    <s v="1"/>
    <s v="03"/>
    <n v="322"/>
    <s v="06140212971020"/>
    <x v="0"/>
    <n v="0"/>
    <n v="0"/>
    <n v="0"/>
    <n v="59.81"/>
    <n v="0"/>
    <n v="0"/>
    <n v="0"/>
    <n v="7.7753000000000005"/>
    <n v="67.585300000000004"/>
    <n v="3"/>
  </r>
  <r>
    <x v="1"/>
    <s v="11/09/2021"/>
    <s v="1"/>
    <s v="03"/>
    <n v="300"/>
    <s v="06140212971020"/>
    <x v="0"/>
    <n v="0"/>
    <n v="0"/>
    <n v="0"/>
    <n v="40.71"/>
    <n v="0"/>
    <n v="0"/>
    <n v="0"/>
    <n v="5.2923"/>
    <n v="46.002299999999998"/>
    <n v="3"/>
  </r>
  <r>
    <x v="1"/>
    <s v="10/09/2021"/>
    <s v="1"/>
    <s v="03"/>
    <n v="283"/>
    <s v="06140212971020"/>
    <x v="0"/>
    <n v="0"/>
    <n v="0"/>
    <n v="0"/>
    <n v="50.82"/>
    <n v="0"/>
    <n v="0"/>
    <n v="0"/>
    <n v="6.6066000000000003"/>
    <n v="57.426600000000001"/>
    <n v="3"/>
  </r>
  <r>
    <x v="1"/>
    <s v="08/09/2021"/>
    <s v="1"/>
    <s v="03"/>
    <n v="271"/>
    <s v="06140212971020"/>
    <x v="0"/>
    <n v="0"/>
    <n v="0"/>
    <n v="0"/>
    <n v="60.37"/>
    <n v="0"/>
    <n v="0"/>
    <n v="0"/>
    <n v="7.8480999999999996"/>
    <n v="68.218099999999993"/>
    <n v="3"/>
  </r>
  <r>
    <x v="1"/>
    <s v="04/09/2021"/>
    <s v="1"/>
    <s v="03"/>
    <n v="247"/>
    <s v="06140212971020"/>
    <x v="0"/>
    <n v="0"/>
    <n v="0"/>
    <n v="0"/>
    <n v="48.29"/>
    <n v="0"/>
    <n v="0"/>
    <n v="0"/>
    <n v="6.2777000000000003"/>
    <n v="54.567700000000002"/>
    <n v="3"/>
  </r>
  <r>
    <x v="1"/>
    <s v="02/09/2021"/>
    <s v="1"/>
    <s v="03"/>
    <n v="231"/>
    <s v="06140212971020"/>
    <x v="0"/>
    <n v="0"/>
    <n v="0"/>
    <n v="0"/>
    <n v="43.24"/>
    <n v="0"/>
    <n v="0"/>
    <n v="0"/>
    <n v="5.6212000000000009"/>
    <n v="48.861200000000004"/>
    <n v="3"/>
  </r>
  <r>
    <x v="1"/>
    <s v="28/09/2021"/>
    <s v="1"/>
    <s v="03"/>
    <n v="434"/>
    <s v="06140212971020"/>
    <x v="0"/>
    <n v="0"/>
    <n v="0"/>
    <n v="0"/>
    <n v="48.57"/>
    <n v="0"/>
    <n v="0"/>
    <n v="0"/>
    <n v="6.3140999999999998"/>
    <n v="54.884100000000004"/>
    <n v="3"/>
  </r>
  <r>
    <x v="1"/>
    <s v="25/09/2021"/>
    <s v="1"/>
    <s v="03"/>
    <n v="416"/>
    <s v="06140212971020"/>
    <x v="0"/>
    <n v="0"/>
    <n v="0"/>
    <n v="0"/>
    <n v="36.78"/>
    <n v="0"/>
    <n v="0"/>
    <n v="0"/>
    <n v="4.7814000000000005"/>
    <n v="41.561399999999999"/>
    <n v="3"/>
  </r>
  <r>
    <x v="1"/>
    <s v="21/09/2021"/>
    <s v="1"/>
    <s v="03"/>
    <n v="382"/>
    <s v="06140212971020"/>
    <x v="0"/>
    <n v="0"/>
    <n v="0"/>
    <n v="0"/>
    <n v="45.2"/>
    <n v="0"/>
    <n v="0"/>
    <n v="0"/>
    <n v="5.8760000000000003"/>
    <n v="51.076000000000001"/>
    <n v="3"/>
  </r>
  <r>
    <x v="1"/>
    <s v="17/09/2021"/>
    <s v="1"/>
    <s v="03"/>
    <n v="343"/>
    <s v="06140212971020"/>
    <x v="0"/>
    <n v="0"/>
    <n v="0"/>
    <n v="0"/>
    <n v="35.1"/>
    <n v="0"/>
    <n v="0"/>
    <n v="0"/>
    <n v="4.5630000000000006"/>
    <n v="39.663000000000004"/>
    <n v="3"/>
  </r>
  <r>
    <x v="1"/>
    <s v="14/09/2021"/>
    <s v="1"/>
    <s v="03"/>
    <n v="310"/>
    <s v="06140212971020"/>
    <x v="0"/>
    <n v="0"/>
    <n v="0"/>
    <n v="0"/>
    <n v="45.48"/>
    <n v="0"/>
    <n v="0"/>
    <n v="0"/>
    <n v="5.9123999999999999"/>
    <n v="51.392399999999995"/>
    <n v="3"/>
  </r>
  <r>
    <x v="1"/>
    <s v="10/09/2021"/>
    <s v="1"/>
    <s v="03"/>
    <n v="287"/>
    <s v="06140212971020"/>
    <x v="0"/>
    <n v="0"/>
    <n v="0"/>
    <n v="0"/>
    <n v="50.54"/>
    <n v="0"/>
    <n v="0"/>
    <n v="0"/>
    <n v="6.5701999999999998"/>
    <n v="57.110199999999999"/>
    <n v="3"/>
  </r>
  <r>
    <x v="1"/>
    <s v="07/09/2021"/>
    <s v="1"/>
    <s v="03"/>
    <n v="267"/>
    <s v="06140212971020"/>
    <x v="0"/>
    <n v="0"/>
    <n v="0"/>
    <n v="0"/>
    <n v="46.05"/>
    <n v="0"/>
    <n v="0"/>
    <n v="0"/>
    <n v="5.9864999999999995"/>
    <n v="52.036499999999997"/>
    <n v="3"/>
  </r>
  <r>
    <x v="1"/>
    <s v="03/09/2021"/>
    <s v="1"/>
    <s v="03"/>
    <n v="239"/>
    <s v="06140212971020"/>
    <x v="0"/>
    <n v="0"/>
    <n v="0"/>
    <n v="0"/>
    <n v="39.869999999999997"/>
    <n v="0"/>
    <n v="0"/>
    <n v="0"/>
    <n v="5.1830999999999996"/>
    <n v="45.053100000000001"/>
    <n v="3"/>
  </r>
  <r>
    <x v="1"/>
    <s v="04/09/2021"/>
    <s v="1"/>
    <s v="03"/>
    <n v="135"/>
    <s v="10091907771010"/>
    <x v="37"/>
    <n v="0"/>
    <n v="0"/>
    <n v="0"/>
    <n v="169.02"/>
    <n v="0"/>
    <n v="0"/>
    <n v="0"/>
    <n v="21.972600000000003"/>
    <n v="190.99260000000001"/>
    <n v="3"/>
  </r>
  <r>
    <x v="1"/>
    <s v="08/09/2021"/>
    <s v="1"/>
    <s v="03"/>
    <n v="115301"/>
    <s v="06142302770010"/>
    <x v="36"/>
    <n v="0"/>
    <n v="0"/>
    <n v="0"/>
    <n v="149.49"/>
    <n v="0"/>
    <n v="0"/>
    <n v="0"/>
    <n v="19.433700000000002"/>
    <n v="168.9237"/>
    <n v="3"/>
  </r>
  <r>
    <x v="1"/>
    <s v="30/08/2021"/>
    <s v="1"/>
    <s v="03"/>
    <n v="6278"/>
    <s v="02102701001014"/>
    <x v="38"/>
    <n v="0"/>
    <n v="0"/>
    <n v="0"/>
    <n v="269.02999999999997"/>
    <n v="0"/>
    <n v="0"/>
    <n v="0"/>
    <n v="34.9739"/>
    <n v="304.00389999999999"/>
    <n v="3"/>
  </r>
  <r>
    <x v="0"/>
    <s v="31/10/2021"/>
    <s v="1"/>
    <s v="03"/>
    <n v="55074"/>
    <s v="05111703630014"/>
    <x v="3"/>
    <n v="11.29"/>
    <n v="0"/>
    <n v="0"/>
    <n v="106.94"/>
    <n v="0"/>
    <n v="0"/>
    <n v="0"/>
    <n v="13.902200000000001"/>
    <n v="132.13219999999998"/>
    <n v="3"/>
  </r>
  <r>
    <x v="1"/>
    <s v="21/09/2021"/>
    <s v="1"/>
    <s v="03"/>
    <n v="134"/>
    <s v="09082807751017"/>
    <x v="22"/>
    <n v="0"/>
    <n v="0"/>
    <n v="0"/>
    <n v="75"/>
    <n v="0"/>
    <n v="0"/>
    <n v="0"/>
    <n v="9.75"/>
    <n v="84.75"/>
    <n v="3"/>
  </r>
  <r>
    <x v="1"/>
    <s v="28/09/2021"/>
    <s v="1"/>
    <s v="03"/>
    <n v="215866"/>
    <s v="06141101690011"/>
    <x v="4"/>
    <n v="0"/>
    <n v="0"/>
    <n v="0"/>
    <n v="14.76"/>
    <n v="0"/>
    <n v="0"/>
    <n v="0"/>
    <n v="1.9188000000000001"/>
    <n v="16.678799999999999"/>
    <n v="3"/>
  </r>
  <r>
    <x v="1"/>
    <s v="24/09/2021"/>
    <s v="1"/>
    <s v="03"/>
    <n v="2447"/>
    <s v="06142209111080"/>
    <x v="39"/>
    <n v="0"/>
    <n v="0"/>
    <n v="0"/>
    <n v="4.42"/>
    <n v="0"/>
    <n v="0"/>
    <n v="0"/>
    <n v="0.5746"/>
    <n v="4.9946000000000002"/>
    <n v="3"/>
  </r>
  <r>
    <x v="1"/>
    <s v="27/09/2021"/>
    <s v="1"/>
    <s v="03"/>
    <n v="1605"/>
    <s v="06140304941160"/>
    <x v="13"/>
    <n v="0"/>
    <n v="0"/>
    <n v="0"/>
    <n v="4.42"/>
    <n v="0"/>
    <n v="0"/>
    <n v="0"/>
    <n v="0.5746"/>
    <n v="4.9946000000000002"/>
    <n v="3"/>
  </r>
  <r>
    <x v="1"/>
    <s v="04/09/2021"/>
    <s v="1"/>
    <s v="03"/>
    <n v="161098"/>
    <s v="06142410141010"/>
    <x v="2"/>
    <n v="0"/>
    <n v="0"/>
    <n v="0"/>
    <n v="4.91"/>
    <n v="0"/>
    <n v="0"/>
    <n v="0"/>
    <n v="0.63830000000000009"/>
    <n v="5.5483000000000002"/>
    <n v="3"/>
  </r>
  <r>
    <x v="1"/>
    <s v="03/08/2021"/>
    <s v="1"/>
    <s v="03"/>
    <n v="3150604"/>
    <s v="06142303911015"/>
    <x v="19"/>
    <n v="0"/>
    <n v="0"/>
    <n v="0"/>
    <n v="26.16"/>
    <n v="0"/>
    <n v="0"/>
    <n v="0"/>
    <n v="3.4008000000000003"/>
    <n v="29.5608"/>
    <n v="3"/>
  </r>
  <r>
    <x v="1"/>
    <s v="03/09/2021"/>
    <s v="1"/>
    <s v="03"/>
    <n v="3745433"/>
    <s v="06142303911015"/>
    <x v="19"/>
    <n v="0"/>
    <n v="0"/>
    <n v="0"/>
    <n v="28.49"/>
    <n v="0"/>
    <n v="0"/>
    <n v="0"/>
    <n v="3.7037"/>
    <n v="32.1937"/>
    <n v="3"/>
  </r>
  <r>
    <x v="1"/>
    <s v="31/08/2021"/>
    <s v="1"/>
    <s v="03"/>
    <n v="3653346"/>
    <s v="06142610981012"/>
    <x v="35"/>
    <n v="0"/>
    <n v="0"/>
    <n v="0"/>
    <n v="75.63"/>
    <n v="0"/>
    <n v="0"/>
    <n v="0"/>
    <n v="9.8318999999999992"/>
    <n v="85.4619"/>
    <n v="3"/>
  </r>
  <r>
    <x v="1"/>
    <s v="28/09/2021"/>
    <s v="1"/>
    <s v="03"/>
    <n v="51"/>
    <s v="06023010921017"/>
    <x v="40"/>
    <n v="0"/>
    <n v="0"/>
    <n v="0"/>
    <n v="20"/>
    <n v="0"/>
    <n v="0"/>
    <n v="0"/>
    <n v="2.6"/>
    <n v="22.6"/>
    <n v="3"/>
  </r>
  <r>
    <x v="1"/>
    <s v="16/09/2021"/>
    <s v="1"/>
    <s v="03"/>
    <n v="1556302"/>
    <s v="06141511720027"/>
    <x v="41"/>
    <n v="0"/>
    <n v="0"/>
    <n v="0"/>
    <n v="3.6"/>
    <n v="0"/>
    <n v="0"/>
    <n v="0"/>
    <n v="0.46800000000000003"/>
    <n v="4.0680000000000005"/>
    <n v="3"/>
  </r>
  <r>
    <x v="1"/>
    <s v="28/09/2021"/>
    <s v="1"/>
    <s v="03"/>
    <n v="23615"/>
    <s v="05112411991017"/>
    <x v="42"/>
    <n v="0"/>
    <n v="0"/>
    <n v="0"/>
    <n v="32"/>
    <n v="0"/>
    <n v="0"/>
    <n v="0"/>
    <n v="4.16"/>
    <n v="36.159999999999997"/>
    <n v="3"/>
  </r>
  <r>
    <x v="1"/>
    <s v="09/09/2021"/>
    <s v="1"/>
    <s v="03"/>
    <n v="635972"/>
    <s v="06141402560013"/>
    <x v="17"/>
    <n v="0"/>
    <n v="0"/>
    <n v="0"/>
    <n v="2.16"/>
    <n v="0"/>
    <n v="0"/>
    <n v="0"/>
    <n v="0.28080000000000005"/>
    <n v="2.4408000000000003"/>
    <n v="3"/>
  </r>
  <r>
    <x v="1"/>
    <s v="11/09/2021"/>
    <s v="1"/>
    <s v="03"/>
    <n v="551930"/>
    <s v="06141402560013"/>
    <x v="17"/>
    <n v="0"/>
    <n v="0"/>
    <n v="0"/>
    <n v="2.2799999999999998"/>
    <n v="0"/>
    <n v="0"/>
    <n v="0"/>
    <n v="0.2964"/>
    <n v="2.5763999999999996"/>
    <n v="3"/>
  </r>
  <r>
    <x v="1"/>
    <s v="24/09/2021"/>
    <s v="1"/>
    <s v="03"/>
    <n v="1332"/>
    <s v="06141101181086"/>
    <x v="15"/>
    <n v="0"/>
    <n v="0"/>
    <n v="0"/>
    <n v="26.55"/>
    <n v="0"/>
    <n v="0"/>
    <n v="0"/>
    <n v="3.4515000000000002"/>
    <n v="30.0015"/>
    <n v="3"/>
  </r>
  <r>
    <x v="1"/>
    <s v="30/09/2021"/>
    <s v="1"/>
    <s v="03"/>
    <n v="76891"/>
    <s v="06143001780012"/>
    <x v="23"/>
    <n v="0"/>
    <n v="0"/>
    <n v="0"/>
    <n v="100.03"/>
    <n v="0"/>
    <n v="0"/>
    <n v="0"/>
    <n v="13.0039"/>
    <n v="113.0339"/>
    <n v="3"/>
  </r>
  <r>
    <x v="1"/>
    <s v="02/09/2021"/>
    <s v="1"/>
    <s v="03"/>
    <n v="76537"/>
    <s v="06143001780012"/>
    <x v="23"/>
    <n v="0"/>
    <n v="0"/>
    <n v="0"/>
    <n v="50.43"/>
    <n v="0"/>
    <n v="0"/>
    <n v="0"/>
    <n v="6.5559000000000003"/>
    <n v="56.985900000000001"/>
    <n v="3"/>
  </r>
  <r>
    <x v="1"/>
    <s v="23/09/2021"/>
    <s v="1"/>
    <s v="03"/>
    <n v="113767"/>
    <s v="06141403161033"/>
    <x v="12"/>
    <n v="2.93"/>
    <n v="0"/>
    <n v="0"/>
    <n v="29.17"/>
    <n v="0"/>
    <n v="0"/>
    <n v="0"/>
    <n v="3.7921000000000005"/>
    <n v="35.892099999999999"/>
    <n v="3"/>
  </r>
  <r>
    <x v="1"/>
    <s v="21/09/2021"/>
    <s v="1"/>
    <s v="03"/>
    <n v="1316"/>
    <s v="06141101181086"/>
    <x v="15"/>
    <n v="0"/>
    <n v="0"/>
    <n v="0"/>
    <n v="26.55"/>
    <n v="0"/>
    <n v="0"/>
    <n v="0"/>
    <n v="3.4515000000000002"/>
    <n v="30.0015"/>
    <n v="3"/>
  </r>
  <r>
    <x v="1"/>
    <s v="14/09/2021"/>
    <s v="1"/>
    <s v="03"/>
    <n v="5259"/>
    <s v="12172509901024"/>
    <x v="43"/>
    <n v="0"/>
    <n v="0"/>
    <n v="0"/>
    <n v="19.03"/>
    <n v="0"/>
    <n v="0"/>
    <n v="0"/>
    <n v="2.4739000000000004"/>
    <n v="21.503900000000002"/>
    <n v="3"/>
  </r>
  <r>
    <x v="1"/>
    <s v="13/09/2021"/>
    <s v="1"/>
    <s v="03"/>
    <n v="994888"/>
    <s v="06141511720027"/>
    <x v="41"/>
    <n v="0"/>
    <n v="0"/>
    <n v="0"/>
    <n v="8.76"/>
    <n v="0"/>
    <n v="0"/>
    <n v="0"/>
    <n v="1.1388"/>
    <n v="9.8987999999999996"/>
    <n v="3"/>
  </r>
  <r>
    <x v="1"/>
    <s v="11/09/2021"/>
    <s v="1"/>
    <s v="03"/>
    <n v="13078"/>
    <s v="06142805011034"/>
    <x v="7"/>
    <n v="0"/>
    <n v="0"/>
    <n v="0"/>
    <n v="4.5"/>
    <n v="0"/>
    <n v="0"/>
    <n v="0"/>
    <n v="0.58499999999999996"/>
    <n v="5.085"/>
    <n v="3"/>
  </r>
  <r>
    <x v="1"/>
    <s v="09/09/2021"/>
    <s v="1"/>
    <s v="03"/>
    <n v="12985"/>
    <s v="06142805011034"/>
    <x v="7"/>
    <n v="0"/>
    <n v="0"/>
    <n v="0"/>
    <n v="13.5"/>
    <n v="0"/>
    <n v="0"/>
    <n v="0"/>
    <n v="1.7550000000000001"/>
    <n v="15.255000000000001"/>
    <n v="3"/>
  </r>
  <r>
    <x v="1"/>
    <s v="06/09/2021"/>
    <s v="1"/>
    <s v="03"/>
    <n v="556"/>
    <s v="05111408191011"/>
    <x v="44"/>
    <n v="0"/>
    <n v="0"/>
    <n v="0"/>
    <n v="51.77"/>
    <n v="0"/>
    <n v="0"/>
    <n v="0"/>
    <n v="6.7301000000000002"/>
    <n v="58.500100000000003"/>
    <n v="3"/>
  </r>
  <r>
    <x v="1"/>
    <s v="03/09/2021"/>
    <s v="1"/>
    <s v="03"/>
    <n v="83324"/>
    <s v="06141403161033"/>
    <x v="12"/>
    <n v="2.52"/>
    <n v="0"/>
    <n v="0"/>
    <n v="24.65"/>
    <n v="0"/>
    <n v="0"/>
    <n v="0"/>
    <n v="3.2044999999999999"/>
    <n v="30.374499999999998"/>
    <n v="3"/>
  </r>
  <r>
    <x v="1"/>
    <s v="03/09/2021"/>
    <s v="1"/>
    <s v="03"/>
    <n v="12719"/>
    <s v="06142805011034"/>
    <x v="7"/>
    <n v="0"/>
    <n v="0"/>
    <n v="0"/>
    <n v="32.4"/>
    <n v="0"/>
    <n v="0"/>
    <n v="0"/>
    <n v="4.2119999999999997"/>
    <n v="36.611999999999995"/>
    <n v="3"/>
  </r>
  <r>
    <x v="1"/>
    <s v="10/09/2021"/>
    <s v="1"/>
    <s v="03"/>
    <n v="84563"/>
    <s v="06141403161033"/>
    <x v="12"/>
    <n v="2.96"/>
    <n v="0"/>
    <n v="0"/>
    <n v="29.24"/>
    <n v="0"/>
    <n v="0"/>
    <n v="0"/>
    <n v="3.8012000000000001"/>
    <n v="36.001199999999997"/>
    <n v="3"/>
  </r>
  <r>
    <x v="1"/>
    <s v="25/09/2021"/>
    <s v="1"/>
    <s v="03"/>
    <n v="3238"/>
    <s v="06141106071025"/>
    <x v="45"/>
    <n v="0"/>
    <n v="0"/>
    <n v="0"/>
    <n v="22.12"/>
    <n v="0"/>
    <n v="0"/>
    <n v="0"/>
    <n v="2.8756000000000004"/>
    <n v="24.995600000000003"/>
    <n v="3"/>
  </r>
  <r>
    <x v="1"/>
    <s v="16/09/2021"/>
    <s v="1"/>
    <s v="03"/>
    <n v="6042731"/>
    <s v="12171609921018"/>
    <x v="30"/>
    <n v="0"/>
    <n v="0"/>
    <n v="0"/>
    <n v="88.49"/>
    <n v="0"/>
    <n v="0"/>
    <n v="0"/>
    <n v="11.5037"/>
    <n v="99.99369999999999"/>
    <n v="3"/>
  </r>
  <r>
    <x v="1"/>
    <s v="17/09/2021"/>
    <s v="1"/>
    <s v="03"/>
    <n v="140654"/>
    <s v="06141909001034"/>
    <x v="46"/>
    <n v="2.9299999999999997"/>
    <n v="0"/>
    <n v="0"/>
    <n v="28.71"/>
    <n v="0"/>
    <n v="0"/>
    <n v="0"/>
    <n v="3.7323000000000004"/>
    <n v="35.372300000000003"/>
    <n v="3"/>
  </r>
  <r>
    <x v="1"/>
    <s v="29/09/2021"/>
    <s v="1"/>
    <s v="03"/>
    <n v="46921"/>
    <s v="05111703630014"/>
    <x v="3"/>
    <n v="5.79"/>
    <n v="0"/>
    <n v="0"/>
    <n v="50.23"/>
    <n v="0"/>
    <n v="0"/>
    <n v="0"/>
    <n v="6.5298999999999996"/>
    <n v="62.549899999999994"/>
    <n v="3"/>
  </r>
  <r>
    <x v="1"/>
    <s v="28/09/2021"/>
    <s v="1"/>
    <s v="03"/>
    <n v="46881"/>
    <s v="05111703630014"/>
    <x v="3"/>
    <n v="9.06"/>
    <n v="0"/>
    <n v="0"/>
    <n v="78.66"/>
    <n v="0"/>
    <n v="0"/>
    <n v="0"/>
    <n v="10.2258"/>
    <n v="97.945799999999991"/>
    <n v="3"/>
  </r>
  <r>
    <x v="1"/>
    <s v="27/09/2021"/>
    <s v="1"/>
    <s v="03"/>
    <n v="46461"/>
    <s v="05111703630014"/>
    <x v="3"/>
    <n v="9"/>
    <n v="0"/>
    <n v="0"/>
    <n v="78.099999999999994"/>
    <n v="0"/>
    <n v="0"/>
    <n v="0"/>
    <n v="10.153"/>
    <n v="97.253"/>
    <n v="3"/>
  </r>
  <r>
    <x v="1"/>
    <s v="26/09/2021"/>
    <s v="1"/>
    <s v="03"/>
    <n v="46317"/>
    <s v="05111703630014"/>
    <x v="3"/>
    <n v="11.11"/>
    <n v="0"/>
    <n v="0"/>
    <n v="96.36"/>
    <n v="0"/>
    <n v="0"/>
    <n v="0"/>
    <n v="12.5268"/>
    <n v="119.99679999999999"/>
    <n v="3"/>
  </r>
  <r>
    <x v="1"/>
    <s v="24/09/2021"/>
    <s v="1"/>
    <s v="03"/>
    <n v="45963"/>
    <s v="05111703630014"/>
    <x v="3"/>
    <n v="10.219999999999999"/>
    <n v="0"/>
    <n v="0"/>
    <n v="88.6"/>
    <n v="0"/>
    <n v="0"/>
    <n v="0"/>
    <n v="11.517999999999999"/>
    <n v="110.33799999999999"/>
    <n v="3"/>
  </r>
  <r>
    <x v="1"/>
    <s v="23/09/2021"/>
    <s v="1"/>
    <s v="03"/>
    <n v="45515"/>
    <s v="05111703630014"/>
    <x v="3"/>
    <n v="8.34"/>
    <n v="0"/>
    <n v="0"/>
    <n v="72.39"/>
    <n v="0"/>
    <n v="0"/>
    <n v="0"/>
    <n v="9.4107000000000003"/>
    <n v="90.14070000000001"/>
    <n v="3"/>
  </r>
  <r>
    <x v="1"/>
    <s v="22/09/2021"/>
    <s v="1"/>
    <s v="03"/>
    <n v="45415"/>
    <s v="05111703630014"/>
    <x v="3"/>
    <n v="7.87"/>
    <n v="0"/>
    <n v="0"/>
    <n v="68.260000000000005"/>
    <n v="0"/>
    <n v="0"/>
    <n v="0"/>
    <n v="8.873800000000001"/>
    <n v="85.003800000000012"/>
    <n v="3"/>
  </r>
  <r>
    <x v="1"/>
    <s v="21/09/2021"/>
    <s v="1"/>
    <s v="03"/>
    <n v="45039"/>
    <s v="05111703630014"/>
    <x v="3"/>
    <n v="1.3"/>
    <n v="0"/>
    <n v="0"/>
    <n v="11.24"/>
    <n v="0"/>
    <n v="0"/>
    <n v="0"/>
    <n v="1.4612000000000001"/>
    <n v="14.001200000000001"/>
    <n v="3"/>
  </r>
  <r>
    <x v="1"/>
    <s v="20/09/2021"/>
    <s v="1"/>
    <s v="03"/>
    <n v="44906"/>
    <s v="05111703630014"/>
    <x v="3"/>
    <n v="12.299999999999999"/>
    <n v="0"/>
    <n v="0"/>
    <n v="104.16"/>
    <n v="0"/>
    <n v="0"/>
    <n v="0"/>
    <n v="13.540800000000001"/>
    <n v="130.0008"/>
    <n v="3"/>
  </r>
  <r>
    <x v="1"/>
    <s v="20/09/2021"/>
    <s v="1"/>
    <s v="03"/>
    <n v="44904"/>
    <s v="05111703630014"/>
    <x v="3"/>
    <n v="8.07"/>
    <n v="0"/>
    <n v="0"/>
    <n v="68.349999999999994"/>
    <n v="0"/>
    <n v="0"/>
    <n v="0"/>
    <n v="8.8855000000000004"/>
    <n v="85.305499999999995"/>
    <n v="3"/>
  </r>
  <r>
    <x v="1"/>
    <s v="17/09/2021"/>
    <s v="1"/>
    <s v="03"/>
    <n v="44253"/>
    <s v="05111703630014"/>
    <x v="3"/>
    <n v="9"/>
    <n v="0"/>
    <n v="0"/>
    <n v="76.11"/>
    <n v="0"/>
    <n v="0"/>
    <n v="0"/>
    <n v="9.8942999999999994"/>
    <n v="95.004300000000001"/>
    <n v="3"/>
  </r>
  <r>
    <x v="1"/>
    <s v="16/09/2021"/>
    <s v="1"/>
    <s v="03"/>
    <n v="43878"/>
    <s v="05111703630014"/>
    <x v="3"/>
    <n v="7.98"/>
    <n v="0"/>
    <n v="0"/>
    <n v="67.61"/>
    <n v="0"/>
    <n v="0"/>
    <n v="0"/>
    <n v="8.7893000000000008"/>
    <n v="84.379300000000001"/>
    <n v="3"/>
  </r>
  <r>
    <x v="1"/>
    <s v="16/09/2021"/>
    <s v="1"/>
    <s v="03"/>
    <n v="43978"/>
    <s v="05111703630014"/>
    <x v="3"/>
    <n v="9.93"/>
    <n v="0"/>
    <n v="0"/>
    <n v="84.13"/>
    <n v="0"/>
    <n v="0"/>
    <n v="0"/>
    <n v="10.9369"/>
    <n v="104.9969"/>
    <n v="3"/>
  </r>
  <r>
    <x v="1"/>
    <s v="14/09/2021"/>
    <s v="1"/>
    <s v="03"/>
    <n v="43420"/>
    <s v="05111703630014"/>
    <x v="3"/>
    <n v="1.8"/>
    <n v="0"/>
    <n v="0"/>
    <n v="15.22"/>
    <n v="0"/>
    <n v="0"/>
    <n v="0"/>
    <n v="1.9786000000000001"/>
    <n v="18.9986"/>
    <n v="3"/>
  </r>
  <r>
    <x v="1"/>
    <s v="14/09/2021"/>
    <s v="1"/>
    <s v="03"/>
    <n v="43542"/>
    <s v="05111703630014"/>
    <x v="3"/>
    <n v="11.36"/>
    <n v="0"/>
    <n v="0"/>
    <n v="96.14"/>
    <n v="0"/>
    <n v="0"/>
    <n v="0"/>
    <n v="12.498200000000001"/>
    <n v="119.9982"/>
    <n v="3"/>
  </r>
  <r>
    <x v="1"/>
    <s v="13/09/2021"/>
    <s v="1"/>
    <s v="03"/>
    <n v="43096"/>
    <s v="05111703630014"/>
    <x v="3"/>
    <n v="9.3000000000000007"/>
    <n v="0"/>
    <n v="0"/>
    <n v="78.75"/>
    <n v="0"/>
    <n v="0"/>
    <n v="0"/>
    <n v="10.237500000000001"/>
    <n v="98.287499999999994"/>
    <n v="3"/>
  </r>
  <r>
    <x v="1"/>
    <s v="12/09/2021"/>
    <s v="1"/>
    <s v="03"/>
    <n v="42952"/>
    <s v="05111703630014"/>
    <x v="3"/>
    <n v="11.17"/>
    <n v="0"/>
    <n v="0"/>
    <n v="94.54"/>
    <n v="0"/>
    <n v="0"/>
    <n v="0"/>
    <n v="12.2902"/>
    <n v="118.00020000000001"/>
    <n v="3"/>
  </r>
  <r>
    <x v="1"/>
    <s v="09/09/2021"/>
    <s v="1"/>
    <s v="03"/>
    <n v="42451"/>
    <s v="05111703630014"/>
    <x v="3"/>
    <n v="10.59"/>
    <n v="0"/>
    <n v="0"/>
    <n v="89.63"/>
    <n v="0"/>
    <n v="0"/>
    <n v="0"/>
    <n v="11.651899999999999"/>
    <n v="111.8719"/>
    <n v="3"/>
  </r>
  <r>
    <x v="1"/>
    <s v="09/09/2021"/>
    <s v="1"/>
    <s v="03"/>
    <n v="42343"/>
    <s v="05111703630014"/>
    <x v="3"/>
    <n v="1.98"/>
    <n v="0"/>
    <n v="0"/>
    <n v="16.829999999999998"/>
    <n v="0"/>
    <n v="0"/>
    <n v="0"/>
    <n v="2.1879"/>
    <n v="20.997899999999998"/>
    <n v="3"/>
  </r>
  <r>
    <x v="1"/>
    <s v="07/09/2021"/>
    <s v="1"/>
    <s v="03"/>
    <n v="41909"/>
    <s v="05111703630014"/>
    <x v="3"/>
    <n v="13.41"/>
    <n v="0"/>
    <n v="0"/>
    <n v="113.48"/>
    <n v="0"/>
    <n v="0"/>
    <n v="0"/>
    <n v="14.752400000000002"/>
    <n v="141.64240000000001"/>
    <n v="3"/>
  </r>
  <r>
    <x v="1"/>
    <s v="06/09/2021"/>
    <s v="1"/>
    <s v="03"/>
    <n v="41434"/>
    <s v="05111703630014"/>
    <x v="3"/>
    <n v="6.42"/>
    <n v="0"/>
    <n v="0"/>
    <n v="54.35"/>
    <n v="0"/>
    <n v="0"/>
    <n v="0"/>
    <n v="7.0655000000000001"/>
    <n v="67.835499999999996"/>
    <n v="3"/>
  </r>
  <r>
    <x v="1"/>
    <s v="06/09/2021"/>
    <s v="1"/>
    <s v="03"/>
    <n v="41541"/>
    <s v="05111703630014"/>
    <x v="3"/>
    <n v="1.85"/>
    <n v="0"/>
    <n v="0"/>
    <n v="19.04"/>
    <n v="0"/>
    <n v="0"/>
    <n v="0"/>
    <n v="2.4752000000000001"/>
    <n v="23.365200000000002"/>
    <n v="3"/>
  </r>
  <r>
    <x v="1"/>
    <s v="05/09/2021"/>
    <s v="1"/>
    <s v="03"/>
    <n v="41290"/>
    <s v="05111703630014"/>
    <x v="3"/>
    <n v="13.02"/>
    <n v="0"/>
    <n v="0"/>
    <n v="110.17"/>
    <n v="0"/>
    <n v="0"/>
    <n v="0"/>
    <n v="14.322100000000001"/>
    <n v="137.5121"/>
    <n v="3"/>
  </r>
  <r>
    <x v="1"/>
    <s v="03/09/2021"/>
    <s v="1"/>
    <s v="03"/>
    <n v="40866"/>
    <s v="05111703630014"/>
    <x v="3"/>
    <n v="7.9599999999999991"/>
    <n v="0"/>
    <n v="0"/>
    <n v="67.28"/>
    <n v="0"/>
    <n v="0"/>
    <n v="0"/>
    <n v="8.7464000000000013"/>
    <n v="83.986400000000003"/>
    <n v="3"/>
  </r>
  <r>
    <x v="1"/>
    <s v="02/09/2021"/>
    <s v="1"/>
    <s v="03"/>
    <n v="40674"/>
    <s v="05111703630014"/>
    <x v="3"/>
    <n v="8.0299999999999994"/>
    <n v="0"/>
    <n v="0"/>
    <n v="68.040000000000006"/>
    <n v="0"/>
    <n v="0"/>
    <n v="0"/>
    <n v="8.8452000000000019"/>
    <n v="84.915200000000013"/>
    <n v="3"/>
  </r>
  <r>
    <x v="1"/>
    <s v="04/09/2021"/>
    <s v="1"/>
    <s v="03"/>
    <n v="161116"/>
    <s v="06142410141010"/>
    <x v="2"/>
    <n v="7.78"/>
    <n v="0"/>
    <n v="0"/>
    <n v="65.8"/>
    <n v="0"/>
    <n v="0"/>
    <n v="0"/>
    <n v="8.5540000000000003"/>
    <n v="82.134"/>
    <n v="3"/>
  </r>
  <r>
    <x v="1"/>
    <s v="06/09/2021"/>
    <s v="1"/>
    <s v="03"/>
    <n v="161424"/>
    <s v="06142410141010"/>
    <x v="2"/>
    <n v="11.74"/>
    <n v="0"/>
    <n v="0"/>
    <n v="119.07"/>
    <n v="0"/>
    <n v="0"/>
    <n v="0"/>
    <n v="15.479099999999999"/>
    <n v="146.28909999999999"/>
    <n v="3"/>
  </r>
  <r>
    <x v="1"/>
    <s v="08/09/2021"/>
    <s v="1"/>
    <s v="03"/>
    <n v="161659"/>
    <s v="06142410141010"/>
    <x v="2"/>
    <n v="2.4699999999999998"/>
    <n v="0"/>
    <n v="0"/>
    <n v="20.82"/>
    <n v="0"/>
    <n v="0"/>
    <n v="0"/>
    <n v="2.7066000000000003"/>
    <n v="25.996600000000001"/>
    <n v="3"/>
  </r>
  <r>
    <x v="1"/>
    <s v="09/09/2021"/>
    <s v="1"/>
    <s v="03"/>
    <n v="161840"/>
    <s v="06142410141010"/>
    <x v="2"/>
    <n v="6.87"/>
    <n v="0"/>
    <n v="0"/>
    <n v="57.97"/>
    <n v="0"/>
    <n v="0"/>
    <n v="0"/>
    <n v="7.5361000000000002"/>
    <n v="72.376100000000008"/>
    <n v="3"/>
  </r>
  <r>
    <x v="1"/>
    <s v="09/09/2021"/>
    <s v="1"/>
    <s v="03"/>
    <n v="161934"/>
    <s v="06142410141010"/>
    <x v="2"/>
    <n v="7.32"/>
    <n v="0"/>
    <n v="0"/>
    <n v="61.69"/>
    <n v="0"/>
    <n v="0"/>
    <n v="0"/>
    <n v="8.0197000000000003"/>
    <n v="77.029699999999991"/>
    <n v="3"/>
  </r>
  <r>
    <x v="1"/>
    <s v="10/09/2021"/>
    <s v="1"/>
    <s v="03"/>
    <n v="161985"/>
    <s v="06142410141010"/>
    <x v="2"/>
    <n v="2.6"/>
    <n v="0"/>
    <n v="0"/>
    <n v="21.94"/>
    <n v="0"/>
    <n v="0"/>
    <n v="0"/>
    <n v="2.8522000000000003"/>
    <n v="27.392200000000003"/>
    <n v="3"/>
  </r>
  <r>
    <x v="1"/>
    <s v="11/09/2021"/>
    <s v="1"/>
    <s v="03"/>
    <n v="162136"/>
    <s v="06142410141010"/>
    <x v="2"/>
    <n v="3.04"/>
    <n v="0"/>
    <n v="0"/>
    <n v="25.63"/>
    <n v="0"/>
    <n v="0"/>
    <n v="0"/>
    <n v="3.3319000000000001"/>
    <n v="32.001899999999999"/>
    <n v="3"/>
  </r>
  <r>
    <x v="1"/>
    <s v="13/09/2021"/>
    <s v="1"/>
    <s v="03"/>
    <n v="162324"/>
    <s v="06142410141010"/>
    <x v="2"/>
    <n v="2.34"/>
    <n v="0"/>
    <n v="0"/>
    <n v="19.71"/>
    <n v="0"/>
    <n v="0"/>
    <n v="0"/>
    <n v="2.5623"/>
    <n v="24.612300000000001"/>
    <n v="3"/>
  </r>
  <r>
    <x v="1"/>
    <s v="16/09/2021"/>
    <s v="1"/>
    <s v="03"/>
    <n v="162700"/>
    <s v="06142410141010"/>
    <x v="2"/>
    <n v="3.04"/>
    <n v="0"/>
    <n v="0"/>
    <n v="25.63"/>
    <n v="0"/>
    <n v="0"/>
    <n v="0"/>
    <n v="3.3319000000000001"/>
    <n v="32.001899999999999"/>
    <n v="3"/>
  </r>
  <r>
    <x v="1"/>
    <s v="16/09/2021"/>
    <s v="1"/>
    <s v="03"/>
    <n v="163045"/>
    <s v="06142410141010"/>
    <x v="2"/>
    <n v="3.12"/>
    <n v="0"/>
    <n v="0"/>
    <n v="26.32"/>
    <n v="0"/>
    <n v="0"/>
    <n v="0"/>
    <n v="3.4216000000000002"/>
    <n v="32.861600000000003"/>
    <n v="3"/>
  </r>
  <r>
    <x v="1"/>
    <s v="16/09/2021"/>
    <s v="1"/>
    <s v="03"/>
    <n v="163090"/>
    <s v="06142410141010"/>
    <x v="2"/>
    <n v="6.1499999999999995"/>
    <n v="0"/>
    <n v="0"/>
    <n v="51.93"/>
    <n v="0"/>
    <n v="0"/>
    <n v="0"/>
    <n v="6.7509000000000006"/>
    <n v="64.8309"/>
    <n v="3"/>
  </r>
  <r>
    <x v="1"/>
    <s v="20/09/2021"/>
    <s v="1"/>
    <s v="03"/>
    <n v="163216"/>
    <s v="06142410141010"/>
    <x v="2"/>
    <n v="1.9"/>
    <n v="0"/>
    <n v="0"/>
    <n v="16"/>
    <n v="0"/>
    <n v="0"/>
    <n v="0"/>
    <n v="2.08"/>
    <n v="19.979999999999997"/>
    <n v="3"/>
  </r>
  <r>
    <x v="1"/>
    <s v="20/09/2021"/>
    <s v="1"/>
    <s v="03"/>
    <n v="163318"/>
    <s v="06142410141010"/>
    <x v="2"/>
    <n v="2.5099999999999998"/>
    <n v="0"/>
    <n v="0"/>
    <n v="21.27"/>
    <n v="0"/>
    <n v="0"/>
    <n v="0"/>
    <n v="2.7650999999999999"/>
    <n v="26.545100000000001"/>
    <n v="3"/>
  </r>
  <r>
    <x v="1"/>
    <s v="20/09/2021"/>
    <s v="1"/>
    <s v="03"/>
    <n v="163331"/>
    <s v="06142410141010"/>
    <x v="2"/>
    <n v="6.93"/>
    <n v="0"/>
    <n v="0"/>
    <n v="58.47"/>
    <n v="0"/>
    <n v="0"/>
    <n v="0"/>
    <n v="7.6010999999999997"/>
    <n v="73.001100000000008"/>
    <n v="3"/>
  </r>
  <r>
    <x v="1"/>
    <s v="20/09/2021"/>
    <s v="1"/>
    <s v="03"/>
    <n v="163371"/>
    <s v="06142410141010"/>
    <x v="2"/>
    <n v="3.4"/>
    <n v="0"/>
    <n v="0"/>
    <n v="28.68"/>
    <n v="0"/>
    <n v="0"/>
    <n v="0"/>
    <n v="3.7284000000000002"/>
    <n v="35.808399999999999"/>
    <n v="3"/>
  </r>
  <r>
    <x v="1"/>
    <s v="23/09/2021"/>
    <s v="1"/>
    <s v="03"/>
    <n v="163784"/>
    <s v="06142410141010"/>
    <x v="2"/>
    <n v="3.58"/>
    <n v="0"/>
    <n v="0"/>
    <n v="35.799999999999997"/>
    <n v="0"/>
    <n v="0"/>
    <n v="0"/>
    <n v="4.6539999999999999"/>
    <n v="44.033999999999992"/>
    <n v="3"/>
  </r>
  <r>
    <x v="1"/>
    <s v="25/09/2021"/>
    <s v="1"/>
    <s v="03"/>
    <n v="164054"/>
    <s v="06142410141010"/>
    <x v="2"/>
    <n v="3.07"/>
    <n v="0"/>
    <n v="0"/>
    <n v="26.49"/>
    <n v="0"/>
    <n v="0"/>
    <n v="0"/>
    <n v="3.4436999999999998"/>
    <n v="33.003699999999995"/>
    <n v="3"/>
  </r>
  <r>
    <x v="1"/>
    <s v="25/09/2021"/>
    <s v="1"/>
    <s v="03"/>
    <n v="164153"/>
    <s v="06142410141010"/>
    <x v="2"/>
    <n v="4.83"/>
    <n v="0"/>
    <n v="0"/>
    <n v="41.74"/>
    <n v="0"/>
    <n v="0"/>
    <n v="0"/>
    <n v="5.4262000000000006"/>
    <n v="51.996200000000002"/>
    <n v="3"/>
  </r>
  <r>
    <x v="1"/>
    <s v="28/09/2021"/>
    <s v="1"/>
    <s v="03"/>
    <n v="164488"/>
    <s v="06142410141010"/>
    <x v="2"/>
    <n v="3"/>
    <n v="0"/>
    <n v="0"/>
    <n v="25.88"/>
    <n v="0"/>
    <n v="0"/>
    <n v="0"/>
    <n v="3.3643999999999998"/>
    <n v="32.244399999999999"/>
    <n v="3"/>
  </r>
  <r>
    <x v="1"/>
    <s v="29/09/2021"/>
    <s v="1"/>
    <s v="03"/>
    <n v="164643"/>
    <s v="06142410141010"/>
    <x v="2"/>
    <n v="10.81"/>
    <n v="0"/>
    <n v="0"/>
    <n v="93.43"/>
    <n v="0"/>
    <n v="0"/>
    <n v="0"/>
    <n v="12.145900000000001"/>
    <n v="116.38590000000001"/>
    <n v="3"/>
  </r>
  <r>
    <x v="1"/>
    <s v="20/09/2021"/>
    <s v="1"/>
    <s v="03"/>
    <n v="43054"/>
    <s v="06141202620014"/>
    <x v="16"/>
    <n v="0"/>
    <n v="0"/>
    <n v="0"/>
    <n v="158.63999999999999"/>
    <n v="0"/>
    <n v="0"/>
    <n v="0"/>
    <n v="20.623200000000001"/>
    <n v="179.26319999999998"/>
    <n v="3"/>
  </r>
  <r>
    <x v="2"/>
    <s v="01/08/2021"/>
    <s v="1"/>
    <s v="03"/>
    <n v="32799"/>
    <s v="05111703630014"/>
    <x v="3"/>
    <n v="11.47"/>
    <n v="0"/>
    <n v="0"/>
    <n v="97.81"/>
    <n v="0"/>
    <n v="0"/>
    <n v="0"/>
    <n v="12.715300000000001"/>
    <n v="121.9953"/>
    <n v="3"/>
  </r>
  <r>
    <x v="2"/>
    <s v="02/08/2021"/>
    <s v="1"/>
    <s v="03"/>
    <n v="2986"/>
    <s v="06140212971020"/>
    <x v="0"/>
    <n v="0"/>
    <n v="0"/>
    <n v="0"/>
    <n v="56.26"/>
    <n v="0"/>
    <n v="0"/>
    <n v="0"/>
    <n v="7.3137999999999996"/>
    <n v="63.573799999999999"/>
    <n v="3"/>
  </r>
  <r>
    <x v="2"/>
    <s v="02/08/2021"/>
    <s v="1"/>
    <s v="03"/>
    <n v="2985"/>
    <s v="06140212971020"/>
    <x v="0"/>
    <n v="0"/>
    <n v="0"/>
    <n v="0"/>
    <n v="56.26"/>
    <n v="0"/>
    <n v="0"/>
    <n v="0"/>
    <n v="7.3137999999999996"/>
    <n v="63.573799999999999"/>
    <n v="3"/>
  </r>
  <r>
    <x v="2"/>
    <s v="02/08/2021"/>
    <s v="1"/>
    <s v="03"/>
    <n v="2978"/>
    <s v="06140212971020"/>
    <x v="0"/>
    <n v="0"/>
    <n v="0"/>
    <n v="0"/>
    <n v="28.08"/>
    <n v="0"/>
    <n v="0"/>
    <n v="0"/>
    <n v="3.6503999999999999"/>
    <n v="31.730399999999999"/>
    <n v="3"/>
  </r>
  <r>
    <x v="2"/>
    <s v="02/08/2021"/>
    <s v="1"/>
    <s v="03"/>
    <n v="618"/>
    <s v="06140607921022"/>
    <x v="10"/>
    <n v="8.1"/>
    <n v="0"/>
    <n v="0"/>
    <n v="68.05"/>
    <n v="0"/>
    <n v="0"/>
    <n v="0"/>
    <n v="8.8465000000000007"/>
    <n v="84.996499999999997"/>
    <n v="3"/>
  </r>
  <r>
    <x v="2"/>
    <s v="02/08/2021"/>
    <s v="1"/>
    <s v="03"/>
    <n v="592"/>
    <s v="06140607921022"/>
    <x v="10"/>
    <n v="12.67"/>
    <n v="0"/>
    <n v="0"/>
    <n v="106.49"/>
    <n v="0"/>
    <n v="0"/>
    <n v="0"/>
    <n v="13.8437"/>
    <n v="133.00370000000001"/>
    <n v="3"/>
  </r>
  <r>
    <x v="2"/>
    <s v="02/08/2021"/>
    <s v="1"/>
    <s v="03"/>
    <n v="179"/>
    <s v="09030806550024"/>
    <x v="47"/>
    <n v="0"/>
    <n v="0"/>
    <n v="0"/>
    <n v="18.82"/>
    <n v="0"/>
    <n v="0"/>
    <n v="0"/>
    <n v="2.4466000000000001"/>
    <n v="21.2666"/>
    <n v="3"/>
  </r>
  <r>
    <x v="2"/>
    <s v="02/08/2021"/>
    <s v="1"/>
    <s v="03"/>
    <n v="838078"/>
    <s v="06141708001052"/>
    <x v="48"/>
    <n v="0"/>
    <n v="0"/>
    <n v="0"/>
    <n v="15.43"/>
    <n v="0"/>
    <n v="0"/>
    <n v="0"/>
    <n v="2.0059"/>
    <n v="17.4359"/>
    <n v="3"/>
  </r>
  <r>
    <x v="2"/>
    <s v="02/08/2021"/>
    <s v="1"/>
    <s v="03"/>
    <n v="156539"/>
    <s v="06142410141010"/>
    <x v="2"/>
    <n v="3.02"/>
    <n v="0"/>
    <n v="0"/>
    <n v="25.65"/>
    <n v="0"/>
    <n v="0"/>
    <n v="0"/>
    <n v="3.3344999999999998"/>
    <n v="32.0045"/>
    <n v="3"/>
  </r>
  <r>
    <x v="2"/>
    <s v="03/07/2021"/>
    <s v="1"/>
    <s v="03"/>
    <n v="56635"/>
    <s v="12171906520017"/>
    <x v="1"/>
    <n v="0"/>
    <n v="0"/>
    <n v="0"/>
    <n v="59.7"/>
    <n v="0"/>
    <n v="0"/>
    <n v="0"/>
    <n v="7.761000000000001"/>
    <n v="67.460999999999999"/>
    <n v="3"/>
  </r>
  <r>
    <x v="2"/>
    <s v="03/08/2021"/>
    <s v="1"/>
    <s v="03"/>
    <n v="2988"/>
    <s v="06140212971020"/>
    <x v="0"/>
    <n v="0"/>
    <n v="0"/>
    <n v="0"/>
    <n v="58.96"/>
    <n v="0"/>
    <n v="0"/>
    <n v="0"/>
    <n v="7.6648000000000005"/>
    <n v="66.624800000000008"/>
    <n v="3"/>
  </r>
  <r>
    <x v="2"/>
    <s v="03/08/2021"/>
    <s v="1"/>
    <s v="03"/>
    <n v="251"/>
    <s v="01062306811028"/>
    <x v="49"/>
    <n v="0"/>
    <n v="0"/>
    <n v="0"/>
    <n v="191.15"/>
    <n v="0"/>
    <n v="0"/>
    <n v="0"/>
    <n v="24.849500000000003"/>
    <n v="215.99950000000001"/>
    <n v="3"/>
  </r>
  <r>
    <x v="2"/>
    <s v="03/08/2021"/>
    <s v="1"/>
    <s v="03"/>
    <n v="33289"/>
    <s v="05111703630014"/>
    <x v="3"/>
    <n v="1.75"/>
    <n v="0"/>
    <n v="0"/>
    <n v="100.22"/>
    <n v="0"/>
    <n v="0"/>
    <n v="0"/>
    <n v="13.028600000000001"/>
    <n v="114.9986"/>
    <n v="3"/>
  </r>
  <r>
    <x v="2"/>
    <s v="04/08/2021"/>
    <s v="1"/>
    <s v="03"/>
    <n v="2996"/>
    <s v="06140212971020"/>
    <x v="0"/>
    <n v="0"/>
    <n v="0"/>
    <n v="0"/>
    <n v="28.08"/>
    <n v="0"/>
    <n v="0"/>
    <n v="0"/>
    <n v="3.6503999999999999"/>
    <n v="31.730399999999999"/>
    <n v="3"/>
  </r>
  <r>
    <x v="2"/>
    <s v="04/08/2021"/>
    <s v="1"/>
    <s v="03"/>
    <n v="2995"/>
    <s v="06140212971020"/>
    <x v="0"/>
    <n v="0"/>
    <n v="0"/>
    <n v="0"/>
    <n v="85.08"/>
    <n v="0"/>
    <n v="0"/>
    <n v="0"/>
    <n v="11.0604"/>
    <n v="96.1404"/>
    <n v="3"/>
  </r>
  <r>
    <x v="2"/>
    <s v="04/08/2021"/>
    <s v="1"/>
    <s v="03"/>
    <n v="156824"/>
    <s v="06142410141010"/>
    <x v="2"/>
    <n v="2.92"/>
    <n v="0"/>
    <n v="0"/>
    <n v="24.86"/>
    <n v="0"/>
    <n v="0"/>
    <n v="0"/>
    <n v="3.2318000000000002"/>
    <n v="31.011800000000001"/>
    <n v="3"/>
  </r>
  <r>
    <x v="2"/>
    <s v="04/08/2021"/>
    <s v="1"/>
    <s v="03"/>
    <n v="33410"/>
    <s v="05111703630014"/>
    <x v="3"/>
    <n v="13.75"/>
    <n v="0"/>
    <n v="0"/>
    <n v="117.23"/>
    <n v="0"/>
    <n v="0"/>
    <n v="0"/>
    <n v="15.2399"/>
    <n v="146.21990000000002"/>
    <n v="3"/>
  </r>
  <r>
    <x v="2"/>
    <s v="05/08/2021"/>
    <s v="1"/>
    <s v="03"/>
    <n v="33681"/>
    <s v="05111703630014"/>
    <x v="3"/>
    <n v="7.52"/>
    <n v="0"/>
    <n v="0"/>
    <n v="64.14"/>
    <n v="0"/>
    <n v="0"/>
    <n v="0"/>
    <n v="8.3382000000000005"/>
    <n v="79.998199999999997"/>
    <n v="3"/>
  </r>
  <r>
    <x v="2"/>
    <s v="06/07/2021"/>
    <s v="1"/>
    <s v="03"/>
    <n v="41842"/>
    <s v="06140607921022"/>
    <x v="10"/>
    <n v="19.75"/>
    <n v="0"/>
    <n v="0"/>
    <n v="166.58"/>
    <n v="0"/>
    <n v="0"/>
    <n v="0"/>
    <n v="21.655400000000004"/>
    <n v="207.98540000000003"/>
    <n v="3"/>
  </r>
  <r>
    <x v="2"/>
    <s v="06/08/2021"/>
    <s v="1"/>
    <s v="03"/>
    <n v="47248"/>
    <s v="06140804161013"/>
    <x v="29"/>
    <n v="0"/>
    <n v="0"/>
    <n v="0"/>
    <n v="9.51"/>
    <n v="0"/>
    <n v="0"/>
    <n v="0"/>
    <n v="1.2363"/>
    <n v="10.7463"/>
    <n v="3"/>
  </r>
  <r>
    <x v="2"/>
    <s v="06/08/2021"/>
    <s v="1"/>
    <s v="03"/>
    <n v="33772"/>
    <s v="05111703630014"/>
    <x v="3"/>
    <n v="7.33"/>
    <n v="0"/>
    <n v="0"/>
    <n v="62.54"/>
    <n v="0"/>
    <n v="0"/>
    <n v="0"/>
    <n v="8.1302000000000003"/>
    <n v="78.000200000000007"/>
    <n v="3"/>
  </r>
  <r>
    <x v="2"/>
    <s v="07/07/2021"/>
    <s v="1"/>
    <s v="03"/>
    <n v="170"/>
    <s v="03010901761015"/>
    <x v="21"/>
    <n v="0"/>
    <n v="0"/>
    <n v="0"/>
    <n v="12.39"/>
    <n v="0"/>
    <n v="0"/>
    <n v="0"/>
    <n v="1.6107"/>
    <n v="14.0007"/>
    <n v="3"/>
  </r>
  <r>
    <x v="2"/>
    <s v="07/07/2021"/>
    <s v="1"/>
    <s v="03"/>
    <n v="10544"/>
    <s v="06142805011034"/>
    <x v="7"/>
    <n v="0"/>
    <n v="0"/>
    <n v="0"/>
    <n v="7.2"/>
    <n v="0"/>
    <n v="0"/>
    <n v="0"/>
    <n v="0.93600000000000005"/>
    <n v="8.136000000000001"/>
    <n v="3"/>
  </r>
  <r>
    <x v="2"/>
    <s v="07/08/2021"/>
    <s v="1"/>
    <s v="03"/>
    <n v="18"/>
    <s v="06140212971020"/>
    <x v="0"/>
    <n v="0"/>
    <n v="0"/>
    <n v="0"/>
    <n v="28.08"/>
    <n v="0"/>
    <n v="0"/>
    <n v="0"/>
    <n v="3.6503999999999999"/>
    <n v="31.730399999999999"/>
    <n v="3"/>
  </r>
  <r>
    <x v="2"/>
    <s v="07/08/2021"/>
    <s v="1"/>
    <s v="03"/>
    <n v="22"/>
    <s v="06140212971020"/>
    <x v="0"/>
    <n v="0"/>
    <n v="0"/>
    <n v="0"/>
    <n v="40.99"/>
    <n v="0"/>
    <n v="0"/>
    <n v="0"/>
    <n v="5.3287000000000004"/>
    <n v="46.3187"/>
    <n v="3"/>
  </r>
  <r>
    <x v="2"/>
    <s v="07/08/2021"/>
    <s v="1"/>
    <s v="03"/>
    <n v="17"/>
    <s v="06140212971020"/>
    <x v="0"/>
    <n v="0"/>
    <n v="0"/>
    <n v="0"/>
    <n v="30.04"/>
    <n v="0"/>
    <n v="0"/>
    <n v="0"/>
    <n v="3.9052000000000002"/>
    <n v="33.9452"/>
    <n v="3"/>
  </r>
  <r>
    <x v="2"/>
    <s v="07/08/2021"/>
    <s v="1"/>
    <s v="03"/>
    <n v="19"/>
    <s v="06140212971020"/>
    <x v="0"/>
    <n v="0"/>
    <n v="0"/>
    <n v="0"/>
    <n v="35.659999999999997"/>
    <n v="0"/>
    <n v="0"/>
    <n v="0"/>
    <n v="4.6357999999999997"/>
    <n v="40.2958"/>
    <n v="3"/>
  </r>
  <r>
    <x v="2"/>
    <s v="07/08/2021"/>
    <s v="1"/>
    <s v="03"/>
    <n v="33941"/>
    <s v="05111703630014"/>
    <x v="3"/>
    <n v="2.82"/>
    <n v="0"/>
    <n v="0"/>
    <n v="29.36"/>
    <n v="0"/>
    <n v="0"/>
    <n v="0"/>
    <n v="3.8168000000000002"/>
    <n v="35.9968"/>
    <n v="3"/>
  </r>
  <r>
    <x v="2"/>
    <s v="07/08/2021"/>
    <s v="1"/>
    <s v="03"/>
    <n v="33858"/>
    <s v="05111703630014"/>
    <x v="3"/>
    <n v="5.7299999999999995"/>
    <n v="0"/>
    <n v="0"/>
    <n v="48.91"/>
    <n v="0"/>
    <n v="0"/>
    <n v="0"/>
    <n v="6.3582999999999998"/>
    <n v="60.998299999999993"/>
    <n v="3"/>
  </r>
  <r>
    <x v="2"/>
    <s v="08/08/2021"/>
    <s v="1"/>
    <s v="03"/>
    <n v="65188"/>
    <s v="12171906520017"/>
    <x v="1"/>
    <n v="3.95"/>
    <n v="0"/>
    <n v="0"/>
    <n v="32.89"/>
    <n v="0"/>
    <n v="0"/>
    <n v="0"/>
    <n v="4.2757000000000005"/>
    <n v="41.115700000000004"/>
    <n v="3"/>
  </r>
  <r>
    <x v="2"/>
    <s v="08/08/2021"/>
    <s v="1"/>
    <s v="03"/>
    <n v="34079"/>
    <s v="05111703630014"/>
    <x v="3"/>
    <n v="8.1999999999999993"/>
    <n v="0"/>
    <n v="0"/>
    <n v="69.92"/>
    <n v="0"/>
    <n v="0"/>
    <n v="0"/>
    <n v="9.0896000000000008"/>
    <n v="87.209600000000009"/>
    <n v="3"/>
  </r>
  <r>
    <x v="2"/>
    <s v="09/07/2021"/>
    <s v="1"/>
    <s v="03"/>
    <n v="178"/>
    <s v="03010901761015"/>
    <x v="21"/>
    <n v="0"/>
    <n v="0"/>
    <n v="0"/>
    <n v="51.15"/>
    <n v="0"/>
    <n v="0"/>
    <n v="0"/>
    <n v="6.6494999999999997"/>
    <n v="57.799499999999995"/>
    <n v="3"/>
  </r>
  <r>
    <x v="2"/>
    <s v="09/07/2021"/>
    <s v="1"/>
    <s v="03"/>
    <n v="334"/>
    <s v="05111408191011"/>
    <x v="44"/>
    <n v="0"/>
    <n v="0"/>
    <n v="0"/>
    <n v="28.32"/>
    <n v="0"/>
    <n v="0"/>
    <n v="0"/>
    <n v="3.6816"/>
    <n v="32.001600000000003"/>
    <n v="3"/>
  </r>
  <r>
    <x v="2"/>
    <s v="09/08/2021"/>
    <s v="1"/>
    <s v="03"/>
    <n v="35"/>
    <s v="06140212971020"/>
    <x v="0"/>
    <n v="0"/>
    <n v="0"/>
    <n v="0"/>
    <n v="28.08"/>
    <n v="0"/>
    <n v="0"/>
    <n v="0"/>
    <n v="3.6503999999999999"/>
    <n v="31.730399999999999"/>
    <n v="3"/>
  </r>
  <r>
    <x v="2"/>
    <s v="09/08/2021"/>
    <s v="1"/>
    <s v="03"/>
    <n v="25"/>
    <s v="06140212971020"/>
    <x v="0"/>
    <n v="0"/>
    <n v="0"/>
    <n v="0"/>
    <n v="56.26"/>
    <n v="0"/>
    <n v="0"/>
    <n v="0"/>
    <n v="7.3137999999999996"/>
    <n v="63.573799999999999"/>
    <n v="3"/>
  </r>
  <r>
    <x v="2"/>
    <s v="09/08/2021"/>
    <s v="1"/>
    <s v="03"/>
    <n v="34"/>
    <s v="06140212971020"/>
    <x v="0"/>
    <n v="0"/>
    <n v="0"/>
    <n v="0"/>
    <n v="56.26"/>
    <n v="0"/>
    <n v="0"/>
    <n v="0"/>
    <n v="7.3137999999999996"/>
    <n v="63.573799999999999"/>
    <n v="3"/>
  </r>
  <r>
    <x v="2"/>
    <s v="09/08/2021"/>
    <s v="1"/>
    <s v="03"/>
    <n v="157336"/>
    <s v="06142410141010"/>
    <x v="2"/>
    <n v="2.54"/>
    <n v="0"/>
    <n v="0"/>
    <n v="25.63"/>
    <n v="0"/>
    <n v="0"/>
    <n v="0"/>
    <n v="3.3319000000000001"/>
    <n v="31.501899999999999"/>
    <n v="3"/>
  </r>
  <r>
    <x v="2"/>
    <s v="09/08/2021"/>
    <s v="1"/>
    <s v="03"/>
    <n v="157388"/>
    <s v="06142410141010"/>
    <x v="2"/>
    <n v="3.39"/>
    <n v="0"/>
    <n v="0"/>
    <n v="28.87"/>
    <n v="0"/>
    <n v="0"/>
    <n v="0"/>
    <n v="3.7531000000000003"/>
    <n v="36.013100000000001"/>
    <n v="3"/>
  </r>
  <r>
    <x v="2"/>
    <s v="09/08/2021"/>
    <s v="1"/>
    <s v="03"/>
    <n v="34368"/>
    <s v="05111703630014"/>
    <x v="3"/>
    <n v="1.79"/>
    <n v="0"/>
    <n v="0"/>
    <n v="15.23"/>
    <n v="0"/>
    <n v="0"/>
    <n v="0"/>
    <n v="1.9799000000000002"/>
    <n v="18.9999"/>
    <n v="3"/>
  </r>
  <r>
    <x v="2"/>
    <s v="10/07/2021"/>
    <s v="1"/>
    <s v="03"/>
    <n v="1177"/>
    <s v="09043007610018"/>
    <x v="50"/>
    <n v="3.85"/>
    <n v="0"/>
    <n v="0"/>
    <n v="32.880000000000003"/>
    <n v="0"/>
    <n v="0"/>
    <n v="0"/>
    <n v="4.2744000000000009"/>
    <n v="41.004400000000004"/>
    <n v="3"/>
  </r>
  <r>
    <x v="2"/>
    <s v="10/08/2021"/>
    <s v="1"/>
    <s v="03"/>
    <n v="74254"/>
    <s v="06143001780012"/>
    <x v="23"/>
    <n v="0"/>
    <n v="0"/>
    <n v="0"/>
    <n v="52.97"/>
    <n v="0"/>
    <n v="0"/>
    <n v="0"/>
    <n v="6.8860999999999999"/>
    <n v="59.856099999999998"/>
    <n v="3"/>
  </r>
  <r>
    <x v="2"/>
    <s v="10/08/2021"/>
    <s v="1"/>
    <s v="03"/>
    <n v="157472"/>
    <s v="06142410141010"/>
    <x v="2"/>
    <n v="3.82"/>
    <n v="0"/>
    <n v="0"/>
    <n v="35.97"/>
    <n v="0"/>
    <n v="0"/>
    <n v="0"/>
    <n v="4.6760999999999999"/>
    <n v="44.466099999999997"/>
    <n v="3"/>
  </r>
  <r>
    <x v="2"/>
    <s v="10/08/2021"/>
    <s v="1"/>
    <s v="03"/>
    <n v="34621"/>
    <s v="05111703630014"/>
    <x v="3"/>
    <n v="7.68"/>
    <n v="0"/>
    <n v="0"/>
    <n v="65.98"/>
    <n v="0"/>
    <n v="0"/>
    <n v="0"/>
    <n v="8.5774000000000008"/>
    <n v="82.237399999999994"/>
    <n v="3"/>
  </r>
  <r>
    <x v="2"/>
    <s v="10/08/2021"/>
    <s v="1"/>
    <s v="03"/>
    <n v="34728"/>
    <s v="05111703630014"/>
    <x v="3"/>
    <n v="10.54"/>
    <n v="0"/>
    <n v="0"/>
    <n v="90.52"/>
    <n v="0"/>
    <n v="0"/>
    <n v="0"/>
    <n v="11.7676"/>
    <n v="112.8276"/>
    <n v="3"/>
  </r>
  <r>
    <x v="2"/>
    <s v="11/08/2021"/>
    <s v="1"/>
    <s v="03"/>
    <n v="38"/>
    <s v="06140212971020"/>
    <x v="0"/>
    <n v="0"/>
    <n v="0"/>
    <n v="0"/>
    <n v="56.26"/>
    <n v="0"/>
    <n v="0"/>
    <n v="0"/>
    <n v="7.3137999999999996"/>
    <n v="63.573799999999999"/>
    <n v="3"/>
  </r>
  <r>
    <x v="2"/>
    <s v="11/08/2021"/>
    <s v="1"/>
    <s v="03"/>
    <n v="37"/>
    <s v="06140212971020"/>
    <x v="0"/>
    <n v="0"/>
    <n v="0"/>
    <n v="0"/>
    <n v="56.26"/>
    <n v="0"/>
    <n v="0"/>
    <n v="0"/>
    <n v="7.3137999999999996"/>
    <n v="63.573799999999999"/>
    <n v="3"/>
  </r>
  <r>
    <x v="2"/>
    <s v="11/08/2021"/>
    <s v="1"/>
    <s v="03"/>
    <n v="40"/>
    <s v="06140212971020"/>
    <x v="0"/>
    <n v="0"/>
    <n v="0"/>
    <n v="0"/>
    <n v="56.16"/>
    <n v="0"/>
    <n v="0"/>
    <n v="0"/>
    <n v="7.3007999999999997"/>
    <n v="63.460799999999999"/>
    <n v="3"/>
  </r>
  <r>
    <x v="2"/>
    <s v="11/08/2021"/>
    <s v="1"/>
    <s v="03"/>
    <n v="39"/>
    <s v="06140212971020"/>
    <x v="0"/>
    <n v="0"/>
    <n v="0"/>
    <n v="0"/>
    <n v="46.05"/>
    <n v="0"/>
    <n v="0"/>
    <n v="0"/>
    <n v="5.9864999999999995"/>
    <n v="52.036499999999997"/>
    <n v="3"/>
  </r>
  <r>
    <x v="2"/>
    <s v="11/08/2021"/>
    <s v="1"/>
    <s v="03"/>
    <n v="6042342"/>
    <s v="12171609921018"/>
    <x v="30"/>
    <n v="0"/>
    <n v="0"/>
    <n v="0"/>
    <n v="152.12"/>
    <n v="0"/>
    <n v="0"/>
    <n v="0"/>
    <n v="19.775600000000001"/>
    <n v="171.8956"/>
    <n v="3"/>
  </r>
  <r>
    <x v="2"/>
    <s v="11/08/2021"/>
    <s v="1"/>
    <s v="03"/>
    <n v="10164"/>
    <s v="06142504941010"/>
    <x v="51"/>
    <n v="7.4700000000000006"/>
    <n v="0"/>
    <n v="0"/>
    <n v="64.19"/>
    <n v="0"/>
    <n v="0"/>
    <n v="0"/>
    <n v="8.3446999999999996"/>
    <n v="80.0047"/>
    <n v="3"/>
  </r>
  <r>
    <x v="2"/>
    <s v="12/07/2021"/>
    <s v="1"/>
    <s v="03"/>
    <n v="318"/>
    <s v="06140103580052"/>
    <x v="26"/>
    <n v="0"/>
    <n v="0"/>
    <n v="0"/>
    <n v="35"/>
    <n v="0"/>
    <n v="0"/>
    <n v="0"/>
    <n v="4.55"/>
    <n v="39.549999999999997"/>
    <n v="3"/>
  </r>
  <r>
    <x v="2"/>
    <s v="12/08/2021"/>
    <s v="1"/>
    <s v="03"/>
    <n v="725460"/>
    <s v="06140108580017"/>
    <x v="52"/>
    <n v="0"/>
    <n v="0"/>
    <n v="0"/>
    <n v="91.68"/>
    <n v="0"/>
    <n v="0"/>
    <n v="0"/>
    <n v="11.918400000000002"/>
    <n v="103.59840000000001"/>
    <n v="3"/>
  </r>
  <r>
    <x v="2"/>
    <s v="12/08/2021"/>
    <s v="1"/>
    <s v="03"/>
    <n v="21709"/>
    <s v="05112411991017"/>
    <x v="42"/>
    <n v="0"/>
    <n v="0"/>
    <n v="0"/>
    <n v="66"/>
    <n v="0"/>
    <n v="0"/>
    <n v="0"/>
    <n v="8.58"/>
    <n v="74.58"/>
    <n v="3"/>
  </r>
  <r>
    <x v="2"/>
    <s v="12/08/2021"/>
    <s v="1"/>
    <s v="03"/>
    <n v="17342"/>
    <s v="06143108061020"/>
    <x v="25"/>
    <n v="0"/>
    <n v="0"/>
    <n v="0"/>
    <n v="42.48"/>
    <n v="0"/>
    <n v="0"/>
    <n v="0"/>
    <n v="5.5224000000000002"/>
    <n v="48.002399999999994"/>
    <n v="3"/>
  </r>
  <r>
    <x v="2"/>
    <s v="12/08/2021"/>
    <s v="1"/>
    <s v="03"/>
    <n v="11844"/>
    <s v="06142805011034"/>
    <x v="7"/>
    <n v="0"/>
    <n v="0"/>
    <n v="0"/>
    <n v="40.49"/>
    <n v="0"/>
    <n v="0"/>
    <n v="0"/>
    <n v="5.2637"/>
    <n v="45.753700000000002"/>
    <n v="3"/>
  </r>
  <r>
    <x v="2"/>
    <s v="12/08/2021"/>
    <s v="1"/>
    <s v="03"/>
    <n v="768"/>
    <s v="06142805011034"/>
    <x v="7"/>
    <n v="0"/>
    <n v="0"/>
    <n v="0"/>
    <n v="30.6"/>
    <n v="0"/>
    <n v="0"/>
    <n v="0"/>
    <n v="3.9780000000000002"/>
    <n v="34.578000000000003"/>
    <n v="3"/>
  </r>
  <r>
    <x v="2"/>
    <s v="12/08/2021"/>
    <s v="1"/>
    <s v="03"/>
    <n v="35261"/>
    <s v="05111703630014"/>
    <x v="3"/>
    <n v="10"/>
    <n v="0"/>
    <n v="0"/>
    <n v="85.84"/>
    <n v="0"/>
    <n v="0"/>
    <n v="0"/>
    <n v="11.1592"/>
    <n v="106.9992"/>
    <n v="3"/>
  </r>
  <r>
    <x v="2"/>
    <s v="12/08/2021"/>
    <s v="1"/>
    <s v="03"/>
    <n v="35137"/>
    <s v="05111703630014"/>
    <x v="3"/>
    <n v="1.78"/>
    <n v="0"/>
    <n v="0"/>
    <n v="15.24"/>
    <n v="0"/>
    <n v="0"/>
    <n v="0"/>
    <n v="1.9812000000000001"/>
    <n v="19.001200000000001"/>
    <n v="3"/>
  </r>
  <r>
    <x v="2"/>
    <s v="13/07/2021"/>
    <s v="1"/>
    <s v="03"/>
    <n v="6081"/>
    <s v="10091907771010"/>
    <x v="37"/>
    <n v="0"/>
    <n v="0"/>
    <n v="0"/>
    <n v="345.13"/>
    <n v="0"/>
    <n v="0"/>
    <n v="0"/>
    <n v="44.866900000000001"/>
    <n v="389.99689999999998"/>
    <n v="3"/>
  </r>
  <r>
    <x v="2"/>
    <s v="13/08/2021"/>
    <s v="1"/>
    <s v="03"/>
    <n v="122"/>
    <s v="10091907771010"/>
    <x v="37"/>
    <n v="0"/>
    <n v="0"/>
    <n v="0"/>
    <n v="194.7"/>
    <n v="0"/>
    <n v="0"/>
    <n v="0"/>
    <n v="25.311"/>
    <n v="220.011"/>
    <n v="3"/>
  </r>
  <r>
    <x v="2"/>
    <s v="13/08/2021"/>
    <s v="1"/>
    <s v="03"/>
    <n v="73"/>
    <s v="06140212971020"/>
    <x v="0"/>
    <n v="0"/>
    <n v="0"/>
    <n v="0"/>
    <n v="277.14"/>
    <n v="0"/>
    <n v="0"/>
    <n v="0"/>
    <n v="36.028199999999998"/>
    <n v="313.16819999999996"/>
    <n v="3"/>
  </r>
  <r>
    <x v="2"/>
    <s v="13/08/2021"/>
    <s v="1"/>
    <s v="03"/>
    <n v="64"/>
    <s v="06140212971020"/>
    <x v="0"/>
    <n v="0"/>
    <n v="0"/>
    <n v="0"/>
    <n v="56.26"/>
    <n v="0"/>
    <n v="0"/>
    <n v="0"/>
    <n v="7.3137999999999996"/>
    <n v="63.573799999999999"/>
    <n v="3"/>
  </r>
  <r>
    <x v="2"/>
    <s v="13/08/2021"/>
    <s v="1"/>
    <s v="03"/>
    <n v="66"/>
    <s v="06140212971020"/>
    <x v="0"/>
    <n v="0"/>
    <n v="0"/>
    <n v="0"/>
    <n v="45.48"/>
    <n v="0"/>
    <n v="0"/>
    <n v="0"/>
    <n v="5.9123999999999999"/>
    <n v="51.392399999999995"/>
    <n v="3"/>
  </r>
  <r>
    <x v="2"/>
    <s v="13/08/2021"/>
    <s v="1"/>
    <s v="03"/>
    <n v="11919"/>
    <s v="06142805011034"/>
    <x v="7"/>
    <n v="0"/>
    <n v="0"/>
    <n v="0"/>
    <n v="53.55"/>
    <n v="0"/>
    <n v="0"/>
    <n v="0"/>
    <n v="6.9615"/>
    <n v="60.511499999999998"/>
    <n v="3"/>
  </r>
  <r>
    <x v="2"/>
    <s v="13/08/2021"/>
    <s v="1"/>
    <s v="03"/>
    <n v="157895"/>
    <s v="06142410141010"/>
    <x v="2"/>
    <n v="3.74"/>
    <n v="0"/>
    <n v="0"/>
    <n v="32.090000000000003"/>
    <n v="0"/>
    <n v="0"/>
    <n v="0"/>
    <n v="4.1717000000000004"/>
    <n v="40.001700000000007"/>
    <n v="3"/>
  </r>
  <r>
    <x v="2"/>
    <s v="13/08/2021"/>
    <s v="1"/>
    <s v="03"/>
    <n v="158004"/>
    <s v="06142410141010"/>
    <x v="2"/>
    <n v="5.1400000000000006"/>
    <n v="0"/>
    <n v="0"/>
    <n v="44.12"/>
    <n v="0"/>
    <n v="0"/>
    <n v="0"/>
    <n v="5.7355999999999998"/>
    <n v="54.995599999999996"/>
    <n v="3"/>
  </r>
  <r>
    <x v="2"/>
    <s v="13/08/2021"/>
    <s v="1"/>
    <s v="03"/>
    <n v="35421"/>
    <s v="05111703630014"/>
    <x v="3"/>
    <n v="9.4499999999999993"/>
    <n v="0"/>
    <n v="0"/>
    <n v="81.11"/>
    <n v="0"/>
    <n v="0"/>
    <n v="0"/>
    <n v="10.5443"/>
    <n v="101.10429999999999"/>
    <n v="3"/>
  </r>
  <r>
    <x v="2"/>
    <s v="14/08/2021"/>
    <s v="1"/>
    <s v="03"/>
    <n v="79"/>
    <s v="06140212971020"/>
    <x v="0"/>
    <n v="0"/>
    <n v="0"/>
    <n v="0"/>
    <n v="56.26"/>
    <n v="0"/>
    <n v="0"/>
    <n v="0"/>
    <n v="7.3137999999999996"/>
    <n v="63.573799999999999"/>
    <n v="3"/>
  </r>
  <r>
    <x v="2"/>
    <s v="14/08/2021"/>
    <s v="1"/>
    <s v="03"/>
    <n v="85"/>
    <s v="06140212971020"/>
    <x v="0"/>
    <n v="0"/>
    <n v="0"/>
    <n v="0"/>
    <n v="47.45"/>
    <n v="0"/>
    <n v="0"/>
    <n v="0"/>
    <n v="6.1685000000000008"/>
    <n v="53.618500000000004"/>
    <n v="3"/>
  </r>
  <r>
    <x v="2"/>
    <s v="14/08/2021"/>
    <s v="1"/>
    <s v="03"/>
    <n v="78"/>
    <s v="06140212971020"/>
    <x v="0"/>
    <n v="0"/>
    <n v="0"/>
    <n v="0"/>
    <n v="53.91"/>
    <n v="0"/>
    <n v="0"/>
    <n v="0"/>
    <n v="7.0083000000000002"/>
    <n v="60.918299999999995"/>
    <n v="3"/>
  </r>
  <r>
    <x v="2"/>
    <s v="14/08/2021"/>
    <s v="1"/>
    <s v="03"/>
    <n v="158141"/>
    <s v="06142410141010"/>
    <x v="2"/>
    <n v="3.31"/>
    <n v="0"/>
    <n v="0"/>
    <n v="28.5"/>
    <n v="0"/>
    <n v="0"/>
    <n v="0"/>
    <n v="3.7050000000000001"/>
    <n v="35.515000000000001"/>
    <n v="3"/>
  </r>
  <r>
    <x v="2"/>
    <s v="14/08/2021"/>
    <s v="1"/>
    <s v="03"/>
    <n v="35654"/>
    <s v="05111703630014"/>
    <x v="3"/>
    <n v="9.3500000000000014"/>
    <n v="0"/>
    <n v="0"/>
    <n v="80.23"/>
    <n v="0"/>
    <n v="0"/>
    <n v="0"/>
    <n v="10.429900000000002"/>
    <n v="100.00990000000002"/>
    <n v="3"/>
  </r>
  <r>
    <x v="2"/>
    <s v="15/07/2021"/>
    <s v="1"/>
    <s v="03"/>
    <n v="9011"/>
    <s v="06142505731094"/>
    <x v="53"/>
    <n v="8.41"/>
    <n v="0"/>
    <n v="0"/>
    <n v="72.2"/>
    <n v="0"/>
    <n v="0"/>
    <n v="0"/>
    <n v="9.386000000000001"/>
    <n v="89.995999999999995"/>
    <n v="3"/>
  </r>
  <r>
    <x v="2"/>
    <s v="15/08/2021"/>
    <s v="1"/>
    <s v="03"/>
    <n v="2333"/>
    <s v="06141106071025"/>
    <x v="45"/>
    <n v="0"/>
    <n v="0"/>
    <n v="0"/>
    <n v="8.9600000000000009"/>
    <n v="0"/>
    <n v="0"/>
    <n v="0"/>
    <n v="1.1648000000000001"/>
    <n v="10.1248"/>
    <n v="3"/>
  </r>
  <r>
    <x v="2"/>
    <s v="15/08/2021"/>
    <s v="1"/>
    <s v="03"/>
    <n v="35937"/>
    <s v="05111703630014"/>
    <x v="3"/>
    <n v="11.21"/>
    <n v="0"/>
    <n v="0"/>
    <n v="96.27"/>
    <n v="0"/>
    <n v="0"/>
    <n v="0"/>
    <n v="12.5151"/>
    <n v="119.99509999999999"/>
    <n v="3"/>
  </r>
  <r>
    <x v="2"/>
    <s v="16/07/2021"/>
    <s v="1"/>
    <s v="03"/>
    <n v="1568"/>
    <s v="06142008660025"/>
    <x v="11"/>
    <n v="10.14"/>
    <n v="0"/>
    <n v="0"/>
    <n v="87.04"/>
    <n v="0"/>
    <n v="0"/>
    <n v="0"/>
    <n v="11.315200000000001"/>
    <n v="108.49520000000001"/>
    <n v="3"/>
  </r>
  <r>
    <x v="2"/>
    <s v="16/08/2021"/>
    <s v="1"/>
    <s v="03"/>
    <n v="311484"/>
    <s v="06141202620014"/>
    <x v="16"/>
    <n v="0"/>
    <n v="0"/>
    <n v="0"/>
    <n v="158.63999999999999"/>
    <n v="0"/>
    <n v="0"/>
    <n v="0"/>
    <n v="20.623200000000001"/>
    <n v="179.26319999999998"/>
    <n v="3"/>
  </r>
  <r>
    <x v="2"/>
    <s v="16/08/2021"/>
    <s v="1"/>
    <s v="03"/>
    <n v="92"/>
    <s v="06140212971020"/>
    <x v="0"/>
    <n v="0"/>
    <n v="0"/>
    <n v="0"/>
    <n v="56.26"/>
    <n v="0"/>
    <n v="0"/>
    <n v="0"/>
    <n v="7.3137999999999996"/>
    <n v="63.573799999999999"/>
    <n v="3"/>
  </r>
  <r>
    <x v="2"/>
    <s v="16/08/2021"/>
    <s v="1"/>
    <s v="03"/>
    <n v="91"/>
    <s v="06140212971020"/>
    <x v="0"/>
    <n v="0"/>
    <n v="0"/>
    <n v="0"/>
    <n v="56.26"/>
    <n v="0"/>
    <n v="0"/>
    <n v="0"/>
    <n v="7.3137999999999996"/>
    <n v="63.573799999999999"/>
    <n v="3"/>
  </r>
  <r>
    <x v="2"/>
    <s v="16/08/2021"/>
    <s v="1"/>
    <s v="03"/>
    <n v="2385"/>
    <s v="06140607921022"/>
    <x v="10"/>
    <n v="12.3"/>
    <n v="0"/>
    <n v="0"/>
    <n v="104.16"/>
    <n v="0"/>
    <n v="0"/>
    <n v="0"/>
    <n v="13.540800000000001"/>
    <n v="130.0008"/>
    <n v="3"/>
  </r>
  <r>
    <x v="2"/>
    <s v="16/08/2021"/>
    <s v="1"/>
    <s v="03"/>
    <n v="158344"/>
    <s v="06142410141010"/>
    <x v="2"/>
    <n v="1.63"/>
    <n v="0"/>
    <n v="0"/>
    <n v="14.02"/>
    <n v="0"/>
    <n v="0"/>
    <n v="0"/>
    <n v="1.8226"/>
    <n v="17.4726"/>
    <n v="3"/>
  </r>
  <r>
    <x v="2"/>
    <s v="17/08/2021"/>
    <s v="1"/>
    <s v="03"/>
    <n v="103"/>
    <s v="06140212971020"/>
    <x v="0"/>
    <n v="0"/>
    <n v="0"/>
    <n v="0"/>
    <n v="28.08"/>
    <n v="0"/>
    <n v="0"/>
    <n v="0"/>
    <n v="3.6503999999999999"/>
    <n v="31.730399999999999"/>
    <n v="3"/>
  </r>
  <r>
    <x v="2"/>
    <s v="17/08/2021"/>
    <s v="1"/>
    <s v="03"/>
    <n v="104"/>
    <s v="06140212971020"/>
    <x v="0"/>
    <n v="0"/>
    <n v="0"/>
    <n v="0"/>
    <n v="61.77"/>
    <n v="0"/>
    <n v="0"/>
    <n v="0"/>
    <n v="8.0301000000000009"/>
    <n v="69.8001"/>
    <n v="3"/>
  </r>
  <r>
    <x v="2"/>
    <s v="17/08/2021"/>
    <s v="1"/>
    <s v="03"/>
    <n v="102"/>
    <s v="06140212971020"/>
    <x v="0"/>
    <n v="0"/>
    <n v="0"/>
    <n v="0"/>
    <n v="42.68"/>
    <n v="0"/>
    <n v="0"/>
    <n v="0"/>
    <n v="5.5484"/>
    <n v="48.228400000000001"/>
    <n v="3"/>
  </r>
  <r>
    <x v="2"/>
    <s v="17/08/2021"/>
    <s v="1"/>
    <s v="03"/>
    <n v="36570"/>
    <s v="05111703630014"/>
    <x v="3"/>
    <n v="12.52"/>
    <n v="0"/>
    <n v="0"/>
    <n v="107.5"/>
    <n v="0"/>
    <n v="0"/>
    <n v="0"/>
    <n v="13.975"/>
    <n v="133.995"/>
    <n v="3"/>
  </r>
  <r>
    <x v="2"/>
    <s v="17/08/2021"/>
    <s v="1"/>
    <s v="03"/>
    <n v="36449"/>
    <s v="05111703630014"/>
    <x v="3"/>
    <n v="10.5"/>
    <n v="0"/>
    <n v="0"/>
    <n v="90.09"/>
    <n v="0"/>
    <n v="0"/>
    <n v="0"/>
    <n v="11.7117"/>
    <n v="112.30170000000001"/>
    <n v="3"/>
  </r>
  <r>
    <x v="2"/>
    <s v="18/08/2021"/>
    <s v="1"/>
    <s v="03"/>
    <n v="158640"/>
    <s v="06142410141010"/>
    <x v="2"/>
    <n v="2.52"/>
    <n v="0"/>
    <n v="0"/>
    <n v="21.66"/>
    <n v="0"/>
    <n v="0"/>
    <n v="0"/>
    <n v="2.8158000000000003"/>
    <n v="26.995799999999999"/>
    <n v="3"/>
  </r>
  <r>
    <x v="2"/>
    <s v="19/07/2021"/>
    <s v="1"/>
    <s v="03"/>
    <n v="50236"/>
    <s v="06141403161033"/>
    <x v="12"/>
    <n v="7.19"/>
    <n v="0"/>
    <n v="0"/>
    <n v="60.01"/>
    <n v="0"/>
    <n v="0"/>
    <n v="0"/>
    <n v="7.8013000000000003"/>
    <n v="75.001300000000001"/>
    <n v="3"/>
  </r>
  <r>
    <x v="2"/>
    <s v="19/08/2021"/>
    <s v="1"/>
    <s v="03"/>
    <n v="105"/>
    <s v="06140212971020"/>
    <x v="0"/>
    <n v="0"/>
    <n v="0"/>
    <n v="0"/>
    <n v="56.26"/>
    <n v="0"/>
    <n v="0"/>
    <n v="0"/>
    <n v="7.3137999999999996"/>
    <n v="63.573799999999999"/>
    <n v="3"/>
  </r>
  <r>
    <x v="2"/>
    <s v="19/08/2021"/>
    <s v="1"/>
    <s v="03"/>
    <n v="118"/>
    <s v="06140212971020"/>
    <x v="0"/>
    <n v="0"/>
    <n v="0"/>
    <n v="0"/>
    <n v="37.06"/>
    <n v="0"/>
    <n v="0"/>
    <n v="0"/>
    <n v="4.8178000000000001"/>
    <n v="41.877800000000001"/>
    <n v="3"/>
  </r>
  <r>
    <x v="2"/>
    <s v="19/08/2021"/>
    <s v="1"/>
    <s v="03"/>
    <n v="6122"/>
    <s v="09031604801015"/>
    <x v="54"/>
    <n v="9.35"/>
    <n v="0"/>
    <n v="0"/>
    <n v="80.22"/>
    <n v="0"/>
    <n v="0"/>
    <n v="0"/>
    <n v="10.428599999999999"/>
    <n v="99.998599999999996"/>
    <n v="3"/>
  </r>
  <r>
    <x v="2"/>
    <s v="19/08/2021"/>
    <s v="1"/>
    <s v="03"/>
    <n v="37162"/>
    <s v="05111703630014"/>
    <x v="3"/>
    <n v="12.09"/>
    <n v="0"/>
    <n v="0"/>
    <n v="103.71"/>
    <n v="0"/>
    <n v="0"/>
    <n v="0"/>
    <n v="13.4823"/>
    <n v="129.28229999999999"/>
    <n v="3"/>
  </r>
  <r>
    <x v="2"/>
    <s v="19/08/2021"/>
    <s v="1"/>
    <s v="03"/>
    <n v="37034"/>
    <s v="05111703630014"/>
    <x v="3"/>
    <n v="5.86"/>
    <n v="0"/>
    <n v="0"/>
    <n v="50.37"/>
    <n v="0"/>
    <n v="0"/>
    <n v="0"/>
    <n v="6.5480999999999998"/>
    <n v="62.778099999999995"/>
    <n v="3"/>
  </r>
  <r>
    <x v="2"/>
    <s v="20/08/2021"/>
    <s v="1"/>
    <s v="03"/>
    <n v="132"/>
    <s v="06140212971020"/>
    <x v="0"/>
    <n v="0"/>
    <n v="0"/>
    <n v="0"/>
    <n v="56.26"/>
    <n v="0"/>
    <n v="0"/>
    <n v="0"/>
    <n v="7.3137999999999996"/>
    <n v="63.573799999999999"/>
    <n v="3"/>
  </r>
  <r>
    <x v="2"/>
    <s v="20/08/2021"/>
    <s v="1"/>
    <s v="03"/>
    <n v="123"/>
    <s v="06140212971020"/>
    <x v="0"/>
    <n v="0"/>
    <n v="0"/>
    <n v="0"/>
    <n v="49.98"/>
    <n v="0"/>
    <n v="0"/>
    <n v="0"/>
    <n v="6.4973999999999998"/>
    <n v="56.477399999999996"/>
    <n v="3"/>
  </r>
  <r>
    <x v="2"/>
    <s v="20/08/2021"/>
    <s v="1"/>
    <s v="03"/>
    <n v="723483"/>
    <s v="06140108580017"/>
    <x v="52"/>
    <n v="0"/>
    <n v="0"/>
    <n v="0"/>
    <n v="129.69"/>
    <n v="0"/>
    <n v="0"/>
    <n v="0"/>
    <n v="16.8597"/>
    <n v="146.5497"/>
    <n v="3"/>
  </r>
  <r>
    <x v="2"/>
    <s v="20/08/2021"/>
    <s v="1"/>
    <s v="03"/>
    <n v="158909"/>
    <s v="06142410141010"/>
    <x v="2"/>
    <n v="2.9"/>
    <n v="0"/>
    <n v="0"/>
    <n v="24.87"/>
    <n v="0"/>
    <n v="0"/>
    <n v="0"/>
    <n v="3.2331000000000003"/>
    <n v="31.0031"/>
    <n v="3"/>
  </r>
  <r>
    <x v="2"/>
    <s v="20/08/2021"/>
    <s v="1"/>
    <s v="03"/>
    <n v="37287"/>
    <s v="05111703630014"/>
    <x v="3"/>
    <n v="1.91"/>
    <n v="0"/>
    <n v="0"/>
    <n v="16.45"/>
    <n v="0"/>
    <n v="0"/>
    <n v="0"/>
    <n v="2.1385000000000001"/>
    <n v="20.4985"/>
    <n v="3"/>
  </r>
  <r>
    <x v="2"/>
    <s v="21/08/2021"/>
    <s v="1"/>
    <s v="03"/>
    <n v="443119"/>
    <s v="06142407500017"/>
    <x v="55"/>
    <n v="4.42"/>
    <n v="0"/>
    <n v="0"/>
    <n v="40.58"/>
    <n v="0"/>
    <n v="0"/>
    <n v="0"/>
    <n v="5.2754000000000003"/>
    <n v="50.275399999999998"/>
    <n v="3"/>
  </r>
  <r>
    <x v="2"/>
    <s v="21/08/2021"/>
    <s v="1"/>
    <s v="03"/>
    <n v="159108"/>
    <s v="06142410141010"/>
    <x v="2"/>
    <n v="7.54"/>
    <n v="0"/>
    <n v="0"/>
    <n v="64.73"/>
    <n v="0"/>
    <n v="0"/>
    <n v="0"/>
    <n v="8.4149000000000012"/>
    <n v="80.684900000000013"/>
    <n v="3"/>
  </r>
  <r>
    <x v="2"/>
    <s v="22/08/2021"/>
    <s v="1"/>
    <s v="03"/>
    <n v="68541"/>
    <s v="12171906520017"/>
    <x v="1"/>
    <n v="3.75"/>
    <n v="0"/>
    <n v="0"/>
    <n v="32.08"/>
    <n v="0"/>
    <n v="0"/>
    <n v="0"/>
    <n v="4.1703999999999999"/>
    <n v="40.000399999999999"/>
    <n v="3"/>
  </r>
  <r>
    <x v="2"/>
    <s v="22/08/2021"/>
    <s v="1"/>
    <s v="03"/>
    <n v="37827"/>
    <s v="05111703630014"/>
    <x v="3"/>
    <n v="10.8"/>
    <n v="0"/>
    <n v="0"/>
    <n v="92.74"/>
    <n v="0"/>
    <n v="0"/>
    <n v="0"/>
    <n v="12.0562"/>
    <n v="115.5962"/>
    <n v="3"/>
  </r>
  <r>
    <x v="2"/>
    <s v="23/08/2021"/>
    <s v="1"/>
    <s v="03"/>
    <n v="153"/>
    <s v="06140212971020"/>
    <x v="0"/>
    <n v="0"/>
    <n v="0"/>
    <n v="0"/>
    <n v="56.26"/>
    <n v="0"/>
    <n v="0"/>
    <n v="0"/>
    <n v="7.3137999999999996"/>
    <n v="63.573799999999999"/>
    <n v="3"/>
  </r>
  <r>
    <x v="2"/>
    <s v="23/08/2021"/>
    <s v="1"/>
    <s v="03"/>
    <n v="152"/>
    <s v="06140212971020"/>
    <x v="0"/>
    <n v="0"/>
    <n v="0"/>
    <n v="0"/>
    <n v="56.26"/>
    <n v="0"/>
    <n v="0"/>
    <n v="0"/>
    <n v="7.3137999999999996"/>
    <n v="63.573799999999999"/>
    <n v="3"/>
  </r>
  <r>
    <x v="2"/>
    <s v="23/08/2021"/>
    <s v="1"/>
    <s v="03"/>
    <n v="143"/>
    <s v="06140212971020"/>
    <x v="0"/>
    <n v="0"/>
    <n v="0"/>
    <n v="0"/>
    <n v="44.36"/>
    <n v="0"/>
    <n v="0"/>
    <n v="0"/>
    <n v="5.7667999999999999"/>
    <n v="50.126800000000003"/>
    <n v="3"/>
  </r>
  <r>
    <x v="2"/>
    <s v="24/07/2021"/>
    <s v="1"/>
    <s v="03"/>
    <n v="61689"/>
    <s v="12171906520017"/>
    <x v="1"/>
    <n v="3.37"/>
    <n v="0"/>
    <n v="0"/>
    <n v="28.88"/>
    <n v="0"/>
    <n v="0"/>
    <n v="0"/>
    <n v="3.7544"/>
    <n v="36.004399999999997"/>
    <n v="3"/>
  </r>
  <r>
    <x v="2"/>
    <s v="24/08/2021"/>
    <s v="1"/>
    <s v="03"/>
    <n v="2472"/>
    <s v="06141708001052"/>
    <x v="48"/>
    <n v="0"/>
    <n v="0"/>
    <n v="0"/>
    <n v="35"/>
    <n v="0"/>
    <n v="0"/>
    <n v="0"/>
    <n v="4.55"/>
    <n v="39.549999999999997"/>
    <n v="3"/>
  </r>
  <r>
    <x v="2"/>
    <s v="24/08/2021"/>
    <s v="1"/>
    <s v="03"/>
    <n v="38425"/>
    <s v="05111703630014"/>
    <x v="3"/>
    <n v="8.84"/>
    <n v="0"/>
    <n v="0"/>
    <n v="74.790000000000006"/>
    <n v="0"/>
    <n v="0"/>
    <n v="0"/>
    <n v="9.7227000000000015"/>
    <n v="93.352700000000013"/>
    <n v="3"/>
  </r>
  <r>
    <x v="2"/>
    <s v="24/08/2021"/>
    <s v="1"/>
    <s v="03"/>
    <n v="38252"/>
    <s v="05111703630014"/>
    <x v="3"/>
    <n v="7.6999999999999993"/>
    <n v="0"/>
    <n v="0"/>
    <n v="65.180000000000007"/>
    <n v="0"/>
    <n v="0"/>
    <n v="0"/>
    <n v="8.4734000000000016"/>
    <n v="81.353400000000008"/>
    <n v="3"/>
  </r>
  <r>
    <x v="2"/>
    <s v="25/08/2021"/>
    <s v="1"/>
    <s v="03"/>
    <n v="156"/>
    <s v="06140212971020"/>
    <x v="0"/>
    <n v="0"/>
    <n v="0"/>
    <n v="0"/>
    <n v="56.72"/>
    <n v="0"/>
    <n v="0"/>
    <n v="0"/>
    <n v="7.3735999999999997"/>
    <n v="64.093599999999995"/>
    <n v="3"/>
  </r>
  <r>
    <x v="2"/>
    <s v="25/08/2021"/>
    <s v="1"/>
    <s v="03"/>
    <n v="155"/>
    <s v="06140212971020"/>
    <x v="0"/>
    <n v="0"/>
    <n v="0"/>
    <n v="0"/>
    <n v="44.35"/>
    <n v="0"/>
    <n v="0"/>
    <n v="0"/>
    <n v="5.7655000000000003"/>
    <n v="50.115500000000004"/>
    <n v="3"/>
  </r>
  <r>
    <x v="2"/>
    <s v="25/08/2021"/>
    <s v="1"/>
    <s v="03"/>
    <n v="17788"/>
    <s v="06143108061020"/>
    <x v="25"/>
    <n v="0"/>
    <n v="0"/>
    <n v="0"/>
    <n v="10.5"/>
    <n v="0"/>
    <n v="0"/>
    <n v="0"/>
    <n v="1.365"/>
    <n v="11.865"/>
    <n v="3"/>
  </r>
  <r>
    <x v="2"/>
    <s v="25/08/2021"/>
    <s v="1"/>
    <s v="03"/>
    <n v="69291"/>
    <s v="12171906520017"/>
    <x v="1"/>
    <n v="7.67"/>
    <n v="0"/>
    <n v="0"/>
    <n v="64.02"/>
    <n v="0"/>
    <n v="0"/>
    <n v="0"/>
    <n v="8.3225999999999996"/>
    <n v="80.012599999999992"/>
    <n v="3"/>
  </r>
  <r>
    <x v="2"/>
    <s v="25/08/2021"/>
    <s v="1"/>
    <s v="03"/>
    <n v="159608"/>
    <s v="06142410141010"/>
    <x v="2"/>
    <n v="4.83"/>
    <n v="0"/>
    <n v="0"/>
    <n v="40.86"/>
    <n v="0"/>
    <n v="0"/>
    <n v="0"/>
    <n v="5.3117999999999999"/>
    <n v="51.001799999999996"/>
    <n v="3"/>
  </r>
  <r>
    <x v="2"/>
    <s v="25/08/2021"/>
    <s v="1"/>
    <s v="03"/>
    <n v="38574"/>
    <s v="05111703630014"/>
    <x v="3"/>
    <n v="1.61"/>
    <n v="0"/>
    <n v="0"/>
    <n v="13.62"/>
    <n v="0"/>
    <n v="0"/>
    <n v="0"/>
    <n v="1.7706"/>
    <n v="17.000599999999999"/>
    <n v="3"/>
  </r>
  <r>
    <x v="2"/>
    <s v="26/08/2021"/>
    <s v="1"/>
    <s v="03"/>
    <n v="179"/>
    <s v="06140206001036"/>
    <x v="56"/>
    <n v="0"/>
    <n v="0"/>
    <n v="0"/>
    <n v="901.95"/>
    <n v="0"/>
    <n v="0"/>
    <n v="0"/>
    <n v="117.25350000000002"/>
    <n v="1019.2035000000001"/>
    <n v="3"/>
  </r>
  <r>
    <x v="2"/>
    <s v="26/08/2021"/>
    <s v="1"/>
    <s v="03"/>
    <n v="170"/>
    <s v="06140212971020"/>
    <x v="0"/>
    <n v="0"/>
    <n v="0"/>
    <n v="0"/>
    <n v="56.26"/>
    <n v="0"/>
    <n v="0"/>
    <n v="0"/>
    <n v="7.3137999999999996"/>
    <n v="63.573799999999999"/>
    <n v="3"/>
  </r>
  <r>
    <x v="2"/>
    <s v="26/08/2021"/>
    <s v="1"/>
    <s v="03"/>
    <n v="159782"/>
    <s v="06142410141010"/>
    <x v="2"/>
    <n v="10.89"/>
    <n v="0"/>
    <n v="0"/>
    <n v="92.13"/>
    <n v="0"/>
    <n v="0"/>
    <n v="0"/>
    <n v="11.976900000000001"/>
    <n v="114.9969"/>
    <n v="3"/>
  </r>
  <r>
    <x v="2"/>
    <s v="26/08/2021"/>
    <s v="1"/>
    <s v="03"/>
    <n v="39004"/>
    <s v="05111703630014"/>
    <x v="3"/>
    <n v="8.870000000000001"/>
    <n v="0"/>
    <n v="0"/>
    <n v="75.099999999999994"/>
    <n v="0"/>
    <n v="0"/>
    <n v="0"/>
    <n v="9.7629999999999999"/>
    <n v="93.733000000000004"/>
    <n v="3"/>
  </r>
  <r>
    <x v="2"/>
    <s v="26/08/2021"/>
    <s v="1"/>
    <s v="03"/>
    <n v="38991"/>
    <s v="05111703630014"/>
    <x v="3"/>
    <n v="2.8499999999999996"/>
    <n v="0"/>
    <n v="0"/>
    <n v="24.1"/>
    <n v="0"/>
    <n v="0"/>
    <n v="0"/>
    <n v="3.1330000000000005"/>
    <n v="30.083000000000002"/>
    <n v="3"/>
  </r>
  <r>
    <x v="2"/>
    <s v="27/07/2021"/>
    <s v="1"/>
    <s v="03"/>
    <n v="11297"/>
    <s v="06142805011034"/>
    <x v="7"/>
    <n v="0"/>
    <n v="0"/>
    <n v="0"/>
    <n v="8.4600000000000009"/>
    <n v="0"/>
    <n v="0"/>
    <n v="0"/>
    <n v="1.0998000000000001"/>
    <n v="9.559800000000001"/>
    <n v="3"/>
  </r>
  <r>
    <x v="2"/>
    <s v="27/07/2021"/>
    <s v="1"/>
    <s v="03"/>
    <n v="44758"/>
    <s v="06140607921022"/>
    <x v="10"/>
    <n v="8.1"/>
    <n v="0"/>
    <n v="0"/>
    <n v="68.069999999999993"/>
    <n v="0"/>
    <n v="0"/>
    <n v="0"/>
    <n v="8.8491"/>
    <n v="85.01909999999998"/>
    <n v="3"/>
  </r>
  <r>
    <x v="2"/>
    <s v="27/08/2021"/>
    <s v="1"/>
    <s v="03"/>
    <n v="953"/>
    <s v="06142003971032"/>
    <x v="57"/>
    <n v="0"/>
    <n v="0"/>
    <n v="0"/>
    <n v="2433.63"/>
    <n v="0"/>
    <n v="0"/>
    <n v="0"/>
    <n v="316.37190000000004"/>
    <n v="2750.0019000000002"/>
    <n v="3"/>
  </r>
  <r>
    <x v="2"/>
    <s v="27/08/2021"/>
    <s v="1"/>
    <s v="03"/>
    <n v="184"/>
    <s v="06140212971020"/>
    <x v="0"/>
    <n v="0"/>
    <n v="0"/>
    <n v="0"/>
    <n v="56.26"/>
    <n v="0"/>
    <n v="0"/>
    <n v="0"/>
    <n v="7.3137999999999996"/>
    <n v="63.573799999999999"/>
    <n v="3"/>
  </r>
  <r>
    <x v="2"/>
    <s v="27/08/2021"/>
    <s v="1"/>
    <s v="03"/>
    <n v="177"/>
    <s v="06140212971020"/>
    <x v="0"/>
    <n v="0"/>
    <n v="0"/>
    <n v="0"/>
    <n v="35.1"/>
    <n v="0"/>
    <n v="0"/>
    <n v="0"/>
    <n v="4.5630000000000006"/>
    <n v="39.663000000000004"/>
    <n v="3"/>
  </r>
  <r>
    <x v="2"/>
    <s v="27/08/2021"/>
    <s v="1"/>
    <s v="03"/>
    <n v="178"/>
    <s v="06140212971020"/>
    <x v="0"/>
    <n v="0"/>
    <n v="0"/>
    <n v="0"/>
    <n v="34.53"/>
    <n v="0"/>
    <n v="0"/>
    <n v="0"/>
    <n v="4.4889000000000001"/>
    <n v="39.018900000000002"/>
    <n v="3"/>
  </r>
  <r>
    <x v="2"/>
    <s v="27/08/2021"/>
    <s v="1"/>
    <s v="03"/>
    <n v="316121"/>
    <s v="02101911710016"/>
    <x v="5"/>
    <n v="0"/>
    <n v="0"/>
    <n v="0"/>
    <n v="59.07"/>
    <n v="0"/>
    <n v="0"/>
    <n v="0"/>
    <n v="7.6791"/>
    <n v="66.749099999999999"/>
    <n v="3"/>
  </r>
  <r>
    <x v="2"/>
    <s v="27/08/2021"/>
    <s v="1"/>
    <s v="03"/>
    <n v="39111"/>
    <s v="05111703630014"/>
    <x v="3"/>
    <n v="8.43"/>
    <n v="0"/>
    <n v="0"/>
    <n v="71.44"/>
    <n v="0"/>
    <n v="0"/>
    <n v="0"/>
    <n v="9.2872000000000003"/>
    <n v="89.157200000000003"/>
    <n v="3"/>
  </r>
  <r>
    <x v="2"/>
    <s v="28/07/2021"/>
    <s v="1"/>
    <s v="03"/>
    <n v="201"/>
    <s v="03010901761015"/>
    <x v="21"/>
    <n v="0"/>
    <n v="0"/>
    <n v="0"/>
    <n v="5.31"/>
    <n v="0"/>
    <n v="0"/>
    <n v="0"/>
    <n v="0.69030000000000002"/>
    <n v="6.0002999999999993"/>
    <n v="3"/>
  </r>
  <r>
    <x v="2"/>
    <s v="28/08/2021"/>
    <s v="1"/>
    <s v="03"/>
    <n v="189"/>
    <s v="06140212971020"/>
    <x v="0"/>
    <n v="0"/>
    <n v="0"/>
    <n v="0"/>
    <n v="48.57"/>
    <n v="0"/>
    <n v="0"/>
    <n v="0"/>
    <n v="6.3140999999999998"/>
    <n v="54.884100000000004"/>
    <n v="3"/>
  </r>
  <r>
    <x v="2"/>
    <s v="28/08/2021"/>
    <s v="1"/>
    <s v="03"/>
    <n v="160154"/>
    <s v="06142410141010"/>
    <x v="2"/>
    <n v="2.77"/>
    <n v="0"/>
    <n v="0"/>
    <n v="23.4"/>
    <n v="0"/>
    <n v="0"/>
    <n v="0"/>
    <n v="3.0419999999999998"/>
    <n v="29.211999999999996"/>
    <n v="3"/>
  </r>
  <r>
    <x v="2"/>
    <s v="28/08/2021"/>
    <s v="1"/>
    <s v="03"/>
    <n v="160155"/>
    <s v="06142410141010"/>
    <x v="2"/>
    <n v="5.3100000000000005"/>
    <n v="0"/>
    <n v="0"/>
    <n v="44.95"/>
    <n v="0"/>
    <n v="0"/>
    <n v="0"/>
    <n v="5.8435000000000006"/>
    <n v="56.103500000000004"/>
    <n v="3"/>
  </r>
  <r>
    <x v="2"/>
    <s v="29/08/2021"/>
    <s v="1"/>
    <s v="03"/>
    <n v="36821"/>
    <s v="05111703630014"/>
    <x v="3"/>
    <n v="12.03"/>
    <n v="0"/>
    <n v="0"/>
    <n v="101.8"/>
    <n v="0"/>
    <n v="0"/>
    <n v="0"/>
    <n v="13.234"/>
    <n v="127.06399999999999"/>
    <n v="3"/>
  </r>
  <r>
    <x v="2"/>
    <s v="30/06/2021"/>
    <s v="1"/>
    <s v="03"/>
    <n v="112843"/>
    <s v="06142302770010"/>
    <x v="36"/>
    <n v="0"/>
    <n v="0"/>
    <n v="0"/>
    <n v="23.83"/>
    <n v="0"/>
    <n v="0"/>
    <n v="0"/>
    <n v="3.0979000000000001"/>
    <n v="26.927899999999998"/>
    <n v="3"/>
  </r>
  <r>
    <x v="2"/>
    <s v="30/07/2021"/>
    <s v="1"/>
    <s v="03"/>
    <n v="111456"/>
    <s v="06142805011034"/>
    <x v="7"/>
    <n v="0"/>
    <n v="0"/>
    <n v="0"/>
    <n v="10.8"/>
    <n v="0"/>
    <n v="0"/>
    <n v="0"/>
    <n v="1.4040000000000001"/>
    <n v="12.204000000000001"/>
    <n v="3"/>
  </r>
  <r>
    <x v="2"/>
    <s v="30/08/2021"/>
    <s v="1"/>
    <s v="03"/>
    <n v="200"/>
    <s v="06140212971020"/>
    <x v="0"/>
    <n v="0"/>
    <n v="0"/>
    <n v="0"/>
    <n v="56.26"/>
    <n v="0"/>
    <n v="0"/>
    <n v="0"/>
    <n v="7.3137999999999996"/>
    <n v="63.573799999999999"/>
    <n v="3"/>
  </r>
  <r>
    <x v="2"/>
    <s v="30/08/2021"/>
    <s v="1"/>
    <s v="03"/>
    <n v="198"/>
    <s v="06140212971020"/>
    <x v="0"/>
    <n v="0"/>
    <n v="0"/>
    <n v="0"/>
    <n v="56.26"/>
    <n v="0"/>
    <n v="0"/>
    <n v="0"/>
    <n v="7.3137999999999996"/>
    <n v="63.573799999999999"/>
    <n v="3"/>
  </r>
  <r>
    <x v="2"/>
    <s v="30/08/2021"/>
    <s v="1"/>
    <s v="03"/>
    <n v="82397"/>
    <s v="06141403161033"/>
    <x v="12"/>
    <n v="4.28"/>
    <n v="0"/>
    <n v="0"/>
    <n v="36.24"/>
    <n v="0"/>
    <n v="0"/>
    <n v="0"/>
    <n v="4.7112000000000007"/>
    <n v="45.231200000000001"/>
    <n v="3"/>
  </r>
  <r>
    <x v="2"/>
    <s v="30/08/2021"/>
    <s v="1"/>
    <s v="03"/>
    <n v="39729"/>
    <s v="05111703630014"/>
    <x v="3"/>
    <n v="9.4599999999999991"/>
    <n v="0"/>
    <n v="0"/>
    <n v="80.08"/>
    <n v="0"/>
    <n v="0"/>
    <n v="0"/>
    <n v="10.410400000000001"/>
    <n v="99.950399999999988"/>
    <n v="3"/>
  </r>
  <r>
    <x v="2"/>
    <s v="31/07/2021"/>
    <s v="1"/>
    <s v="03"/>
    <n v="402"/>
    <s v="05091606111014"/>
    <x v="34"/>
    <n v="0"/>
    <n v="0"/>
    <n v="0"/>
    <n v="1666.4"/>
    <n v="0"/>
    <n v="0"/>
    <n v="0"/>
    <n v="216.63200000000003"/>
    <n v="1883.0320000000002"/>
    <n v="3"/>
  </r>
  <r>
    <x v="2"/>
    <s v="31/07/2021"/>
    <s v="1"/>
    <s v="03"/>
    <n v="3635899"/>
    <s v="06142610981012"/>
    <x v="35"/>
    <n v="0"/>
    <n v="0"/>
    <n v="0"/>
    <n v="82.71"/>
    <n v="0"/>
    <n v="0"/>
    <n v="0"/>
    <n v="10.7523"/>
    <n v="93.462299999999999"/>
    <n v="3"/>
  </r>
  <r>
    <x v="2"/>
    <s v="31/08/2021"/>
    <s v="1"/>
    <s v="03"/>
    <n v="211"/>
    <s v="06140212971020"/>
    <x v="0"/>
    <n v="0"/>
    <n v="0"/>
    <n v="0"/>
    <n v="55.03"/>
    <n v="0"/>
    <n v="0"/>
    <n v="0"/>
    <n v="7.1539000000000001"/>
    <n v="62.183900000000001"/>
    <n v="3"/>
  </r>
  <r>
    <x v="2"/>
    <s v="31/08/2021"/>
    <s v="1"/>
    <s v="03"/>
    <n v="201"/>
    <s v="06140212971020"/>
    <x v="0"/>
    <n v="0"/>
    <n v="0"/>
    <n v="0"/>
    <n v="41.55"/>
    <n v="0"/>
    <n v="0"/>
    <n v="0"/>
    <n v="5.4014999999999995"/>
    <n v="46.951499999999996"/>
    <n v="3"/>
  </r>
  <r>
    <x v="2"/>
    <s v="31/08/2021"/>
    <s v="1"/>
    <s v="03"/>
    <n v="12567"/>
    <s v="06142805011034"/>
    <x v="7"/>
    <n v="0"/>
    <n v="0"/>
    <n v="0"/>
    <n v="15.3"/>
    <n v="0"/>
    <n v="0"/>
    <n v="0"/>
    <n v="1.9890000000000001"/>
    <n v="17.289000000000001"/>
    <n v="3"/>
  </r>
  <r>
    <x v="2"/>
    <s v="31/08/2021"/>
    <s v="1"/>
    <s v="03"/>
    <n v="423"/>
    <s v="05091606111014"/>
    <x v="34"/>
    <n v="0"/>
    <n v="0"/>
    <n v="0"/>
    <n v="1246"/>
    <n v="0"/>
    <n v="0"/>
    <n v="0"/>
    <n v="161.98000000000002"/>
    <n v="1407.98"/>
    <n v="3"/>
  </r>
  <r>
    <x v="2"/>
    <s v="31/08/2021"/>
    <s v="1"/>
    <s v="03"/>
    <n v="475094"/>
    <s v="06141402560013"/>
    <x v="17"/>
    <n v="0"/>
    <n v="0"/>
    <n v="0"/>
    <n v="5.75"/>
    <n v="0"/>
    <n v="0"/>
    <n v="0"/>
    <n v="0.74750000000000005"/>
    <n v="6.4975000000000005"/>
    <n v="3"/>
  </r>
  <r>
    <x v="2"/>
    <s v="31/08/2021"/>
    <s v="1"/>
    <s v="03"/>
    <n v="44439"/>
    <s v="06141402560013"/>
    <x v="17"/>
    <n v="0"/>
    <n v="0"/>
    <n v="0"/>
    <n v="2.15"/>
    <n v="0"/>
    <n v="0"/>
    <n v="0"/>
    <n v="0.27949999999999997"/>
    <n v="2.4295"/>
    <n v="3"/>
  </r>
  <r>
    <x v="2"/>
    <s v="31/08/2021"/>
    <s v="1"/>
    <s v="03"/>
    <n v="160539"/>
    <s v="06142410141010"/>
    <x v="2"/>
    <n v="5.21"/>
    <n v="0"/>
    <n v="0"/>
    <n v="44.06"/>
    <n v="0"/>
    <n v="0"/>
    <n v="0"/>
    <n v="5.7278000000000002"/>
    <n v="54.997800000000005"/>
    <n v="3"/>
  </r>
  <r>
    <x v="2"/>
    <s v="31/08/2021"/>
    <s v="1"/>
    <s v="03"/>
    <n v="40154"/>
    <s v="05111703630014"/>
    <x v="3"/>
    <n v="12.96"/>
    <n v="0"/>
    <n v="0"/>
    <n v="109.77"/>
    <n v="0"/>
    <n v="0"/>
    <n v="0"/>
    <n v="14.270099999999999"/>
    <n v="137.00009999999997"/>
    <n v="3"/>
  </r>
  <r>
    <x v="2"/>
    <s v="31/08/2021"/>
    <s v="1"/>
    <s v="03"/>
    <n v="40060"/>
    <s v="05111703630014"/>
    <x v="3"/>
    <n v="2.08"/>
    <n v="0"/>
    <n v="0"/>
    <n v="17.63"/>
    <n v="0"/>
    <n v="0"/>
    <n v="0"/>
    <n v="2.2919"/>
    <n v="22.001899999999999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E37" firstHeaderRow="1" firstDataRow="2" firstDataCol="1" rowPageCount="1" colPageCount="1"/>
  <pivotFields count="17">
    <pivotField axis="axisPage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9">
        <item h="1" x="2"/>
        <item x="6"/>
        <item x="32"/>
        <item x="5"/>
        <item x="36"/>
        <item x="4"/>
        <item x="28"/>
        <item x="35"/>
        <item x="13"/>
        <item x="10"/>
        <item x="30"/>
        <item x="12"/>
        <item x="53"/>
        <item x="47"/>
        <item x="49"/>
        <item x="54"/>
        <item x="45"/>
        <item x="17"/>
        <item x="11"/>
        <item x="14"/>
        <item x="52"/>
        <item x="29"/>
        <item x="20"/>
        <item x="55"/>
        <item x="57"/>
        <item x="9"/>
        <item x="21"/>
        <item x="51"/>
        <item x="22"/>
        <item x="18"/>
        <item h="1" x="3"/>
        <item x="23"/>
        <item x="15"/>
        <item x="56"/>
        <item h="1" x="0"/>
        <item x="26"/>
        <item x="37"/>
        <item x="24"/>
        <item x="31"/>
        <item x="25"/>
        <item x="34"/>
        <item x="1"/>
        <item x="46"/>
        <item x="39"/>
        <item x="44"/>
        <item x="7"/>
        <item x="8"/>
        <item x="42"/>
        <item x="43"/>
        <item x="27"/>
        <item x="50"/>
        <item x="16"/>
        <item x="48"/>
        <item x="41"/>
        <item x="40"/>
        <item x="19"/>
        <item x="33"/>
        <item x="38"/>
        <item t="default"/>
      </items>
    </pivotField>
    <pivotField dataField="1"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dataField="1" compact="0" numFmtId="164" outline="0" showAll="0"/>
    <pivotField compact="0" outline="0" showAll="0"/>
  </pivotFields>
  <rowFields count="1">
    <field x="6"/>
  </rowFields>
  <rowItems count="33">
    <i>
      <x v="3"/>
    </i>
    <i>
      <x v="4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3"/>
    </i>
    <i>
      <x v="24"/>
    </i>
    <i>
      <x v="26"/>
    </i>
    <i>
      <x v="27"/>
    </i>
    <i>
      <x v="31"/>
    </i>
    <i>
      <x v="33"/>
    </i>
    <i>
      <x v="35"/>
    </i>
    <i>
      <x v="36"/>
    </i>
    <i>
      <x v="39"/>
    </i>
    <i>
      <x v="40"/>
    </i>
    <i>
      <x v="41"/>
    </i>
    <i>
      <x v="44"/>
    </i>
    <i>
      <x v="45"/>
    </i>
    <i>
      <x v="47"/>
    </i>
    <i>
      <x v="50"/>
    </i>
    <i>
      <x v="51"/>
    </i>
    <i>
      <x v="5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item="0" hier="-1"/>
  </pageFields>
  <dataFields count="4">
    <dataField name="Suma de C. EXENTAS" fld="7" baseField="0" baseItem="0"/>
    <dataField name="Suma de C. GRAVADA" fld="10" baseField="0" baseItem="0"/>
    <dataField name="Suma de IVA" fld="14" baseField="0" baseItem="0"/>
    <dataField name="Suma de TOTAL C.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C9" firstHeaderRow="2" firstDataRow="2" firstDataCol="2" rowPageCount="1" colPageCount="1"/>
  <pivotFields count="22">
    <pivotField axis="axisRow" compact="0" outline="0" showAll="0" defaultSubtotal="0">
      <items count="97">
        <item x="58"/>
        <item x="54"/>
        <item x="52"/>
        <item x="45"/>
        <item x="17"/>
        <item x="11"/>
        <item x="8"/>
        <item x="64"/>
        <item x="63"/>
        <item x="62"/>
        <item x="96"/>
        <item x="95"/>
        <item x="94"/>
        <item x="25"/>
        <item x="24"/>
        <item x="23"/>
        <item x="53"/>
        <item x="16"/>
        <item x="67"/>
        <item x="91"/>
        <item x="31"/>
        <item x="55"/>
        <item x="84"/>
        <item x="18"/>
        <item x="42"/>
        <item x="73"/>
        <item x="12"/>
        <item x="44"/>
        <item x="82"/>
        <item x="85"/>
        <item x="38"/>
        <item x="20"/>
        <item x="65"/>
        <item x="88"/>
        <item x="29"/>
        <item x="78"/>
        <item x="35"/>
        <item x="13"/>
        <item x="79"/>
        <item x="37"/>
        <item x="14"/>
        <item x="43"/>
        <item x="87"/>
        <item x="86"/>
        <item x="19"/>
        <item x="57"/>
        <item x="22"/>
        <item x="72"/>
        <item x="80"/>
        <item x="36"/>
        <item x="15"/>
        <item x="61"/>
        <item x="77"/>
        <item x="51"/>
        <item x="50"/>
        <item x="76"/>
        <item x="49"/>
        <item x="48"/>
        <item x="47"/>
        <item x="46"/>
        <item x="40"/>
        <item x="75"/>
        <item x="39"/>
        <item x="74"/>
        <item x="10"/>
        <item x="9"/>
        <item x="7"/>
        <item x="6"/>
        <item x="5"/>
        <item x="4"/>
        <item x="3"/>
        <item x="2"/>
        <item x="71"/>
        <item x="68"/>
        <item x="89"/>
        <item x="30"/>
        <item x="56"/>
        <item x="83"/>
        <item x="21"/>
        <item x="69"/>
        <item x="34"/>
        <item x="33"/>
        <item x="1"/>
        <item x="0"/>
        <item x="70"/>
        <item x="60"/>
        <item x="92"/>
        <item x="27"/>
        <item x="59"/>
        <item x="93"/>
        <item x="26"/>
        <item x="66"/>
        <item x="90"/>
        <item x="32"/>
        <item x="41"/>
        <item x="81"/>
        <item x="28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22">
        <item x="12"/>
        <item x="0"/>
        <item x="10"/>
        <item x="1"/>
        <item x="13"/>
        <item x="16"/>
        <item x="20"/>
        <item x="3"/>
        <item x="17"/>
        <item x="18"/>
        <item x="5"/>
        <item x="9"/>
        <item x="14"/>
        <item x="4"/>
        <item x="19"/>
        <item x="6"/>
        <item x="11"/>
        <item x="8"/>
        <item x="15"/>
        <item x="21"/>
        <item x="7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4">
        <item h="1" x="2"/>
        <item h="1" x="1"/>
        <item x="0"/>
        <item t="default"/>
      </items>
    </pivotField>
    <pivotField compact="0" outline="0" showAll="0">
      <items count="28">
        <item h="1" x="17"/>
        <item h="1" x="26"/>
        <item x="8"/>
        <item h="1" x="7"/>
        <item h="1" x="16"/>
        <item h="1" x="6"/>
        <item h="1" x="25"/>
        <item h="1" x="15"/>
        <item h="1" x="5"/>
        <item h="1" x="24"/>
        <item h="1" x="23"/>
        <item h="1" x="4"/>
        <item h="1" x="14"/>
        <item h="1" x="22"/>
        <item h="1" x="13"/>
        <item h="1" x="21"/>
        <item h="1" x="12"/>
        <item h="1" x="11"/>
        <item h="1" x="3"/>
        <item h="1" x="20"/>
        <item h="1" x="10"/>
        <item h="1" x="2"/>
        <item h="1" x="19"/>
        <item h="1" x="1"/>
        <item h="1" x="18"/>
        <item h="1" x="0"/>
        <item h="1"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outline="0" showAll="0"/>
  </pivotFields>
  <rowFields count="2">
    <field x="3"/>
    <field x="0"/>
  </rowFields>
  <rowItems count="5">
    <i>
      <x v="6"/>
      <x v="93"/>
    </i>
    <i>
      <x v="8"/>
      <x v="34"/>
    </i>
    <i>
      <x v="9"/>
      <x v="75"/>
    </i>
    <i>
      <x v="14"/>
      <x v="20"/>
    </i>
    <i t="grand">
      <x/>
    </i>
  </rowItems>
  <colItems count="1">
    <i/>
  </colItems>
  <pageFields count="1">
    <pageField fld="4" hier="-1"/>
  </pageFields>
  <dataFields count="1">
    <dataField name="Suma de VENTA TOTAL" fld="20" baseField="0" baseItem="0"/>
  </dataField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" sourceName="FECHA">
  <pivotTables>
    <pivotTable tabId="16" name="Tabla dinámica1"/>
  </pivotTables>
  <data>
    <tabular pivotCacheId="1">
      <items count="27">
        <i x="8" s="1"/>
        <i x="7"/>
        <i x="6"/>
        <i x="5"/>
        <i x="4"/>
        <i x="3"/>
        <i x="2"/>
        <i x="1"/>
        <i x="0"/>
        <i x="17" nd="1"/>
        <i x="26" nd="1"/>
        <i x="16" nd="1"/>
        <i x="25" nd="1"/>
        <i x="15" nd="1"/>
        <i x="24" nd="1"/>
        <i x="23" nd="1"/>
        <i x="14" nd="1"/>
        <i x="22" nd="1"/>
        <i x="13" nd="1"/>
        <i x="21" nd="1"/>
        <i x="12" nd="1"/>
        <i x="11" nd="1"/>
        <i x="20" nd="1"/>
        <i x="10" nd="1"/>
        <i x="19" nd="1"/>
        <i x="18" nd="1"/>
        <i x="9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ECHA" cache="SegmentaciónDeDatos_FECHA" caption="FECHA" rowHeight="241300"/>
</slicers>
</file>

<file path=xl/tables/table1.xml><?xml version="1.0" encoding="utf-8"?>
<table xmlns="http://schemas.openxmlformats.org/spreadsheetml/2006/main" id="1" name="Tabla1" displayName="Tabla1" ref="A2:Q434" totalsRowCount="1">
  <sortState ref="A3:Q208">
    <sortCondition ref="B2:B433"/>
  </sortState>
  <tableColumns count="17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57" dataCellStyle="Moneda"/>
    <tableColumn id="9" name="I. EXENTAS" totalsRowDxfId="56" dataCellStyle="Moneda"/>
    <tableColumn id="10" name="IMPOR EX" totalsRowDxfId="55" dataCellStyle="Moneda"/>
    <tableColumn id="11" name="C. GRAVADA" totalsRowFunction="sum" totalsRowDxfId="54" dataCellStyle="Moneda"/>
    <tableColumn id="12" name="INTER GRAVA" totalsRowDxfId="53" dataCellStyle="Moneda"/>
    <tableColumn id="13" name="IMPOR BIENES" totalsRowDxfId="52" dataCellStyle="Moneda"/>
    <tableColumn id="14" name="IMPOR SERV" totalsRowDxfId="51" dataCellStyle="Moneda"/>
    <tableColumn id="15" name="IVA" totalsRowDxfId="50" dataCellStyle="Moneda"/>
    <tableColumn id="16" name="TOTAL C." totalsRowDxfId="49" dataCellStyle="Moneda"/>
    <tableColumn id="17" name="ANEXO 3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V101" totalsRowCount="1">
  <sortState ref="A3:Y71">
    <sortCondition descending="1" ref="K2:K99"/>
  </sortState>
  <tableColumns count="22">
    <tableColumn id="24" name="CONTA" dataDxfId="48" totalsRowDxfId="47">
      <calculatedColumnFormula>+Tabla2[[#This Row],[NOMBRE DE CLIENTE]]&amp;Tabla2[[#This Row],[ESPACIO]]&amp;Tabla2[[#This Row],[CCF]]&amp;Tabla2[[#This Row],[ESPACIO]]&amp;Tabla2[[#This Row],[N° DOC]]</calculatedColumnFormula>
    </tableColumn>
    <tableColumn id="25" name="ESPACIO" dataDxfId="46" totalsRowDxfId="45"/>
    <tableColumn id="23" name="CCF" dataDxfId="44" totalsRowDxfId="43"/>
    <tableColumn id="20" name="CUENTA" dataDxfId="42" totalsRowDxfId="41">
      <calculatedColumnFormula>+VLOOKUP(Tabla2[[#This Row],[NOMBRE DE CLIENTE]],[3]CATALOGO!$A:$B,2,0)</calculatedColumnFormula>
    </tableColumn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40" dataCellStyle="Moneda"/>
    <tableColumn id="12" name="VENTA NO SUJETA" totalsRowDxfId="39" dataCellStyle="Moneda"/>
    <tableColumn id="13" name="V. GRAVADA" totalsRowFunction="sum" totalsRowDxfId="38" dataCellStyle="Moneda"/>
    <tableColumn id="14" name="D.FISCAL" totalsRowFunction="sum" totalsRowDxfId="37" dataCellStyle="Moneda"/>
    <tableColumn id="15" name="V CTA DE 3" totalsRowDxfId="36" dataCellStyle="Moneda"/>
    <tableColumn id="16" name="D. FISCAL A 3" totalsRowDxfId="35" dataCellStyle="Moneda"/>
    <tableColumn id="17" name="VENTA TOTAL" totalsRowFunction="sum" totalsRowDxfId="34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50" totalsRowCount="1">
  <autoFilter ref="A2:V49">
    <filterColumn colId="0">
      <filters>
        <filter val="OCTUBRE"/>
      </filters>
    </filterColumn>
  </autoFilter>
  <sortState ref="A39:V43">
    <sortCondition ref="G2:G43"/>
  </sortState>
  <tableColumns count="22">
    <tableColumn id="1" name="MES" totalsRowLabel="Total"/>
    <tableColumn id="2" name="FECHA"/>
    <tableColumn id="3" name="CLASE DE DOC"/>
    <tableColumn id="4" name="TIPO DE DOC"/>
    <tableColumn id="5" name="RESOLUCION"/>
    <tableColumn id="6" name="SERIE"/>
    <tableColumn id="7" name="CORRELTIVO" dataDxfId="33" totalsRowDxfId="32"/>
    <tableColumn id="8" name="FINAL" dataDxfId="31" totalsRowDxfId="30"/>
    <tableColumn id="9" name="CORRELTIVO2" dataDxfId="29" totalsRowDxfId="28"/>
    <tableColumn id="10" name="FINAL3" dataDxfId="27" totalsRowDxfId="26"/>
    <tableColumn id="11" name="VACIO" dataDxfId="25" totalsRowDxfId="24"/>
    <tableColumn id="12" name="V EXENTA" totalsRowFunction="sum" totalsRowDxfId="23" dataCellStyle="Moneda"/>
    <tableColumn id="13" name="VENTAS NO" totalsRowDxfId="22" dataCellStyle="Moneda"/>
    <tableColumn id="14" name="V NO SUJETAS" totalsRowDxfId="21" dataCellStyle="Moneda"/>
    <tableColumn id="15" name="V GRAVADAS" totalsRowFunction="sum" totalsRowDxfId="20" dataCellStyle="Moneda"/>
    <tableColumn id="16" name="EX IN CA" totalsRowFunction="sum" totalsRowDxfId="19" dataCellStyle="Moneda"/>
    <tableColumn id="17" name="EX OUT CA" totalsRowDxfId="18" dataCellStyle="Moneda"/>
    <tableColumn id="18" name="EX SERVICE" totalsRowFunction="sum" totalsRowDxfId="17" dataCellStyle="Moneda"/>
    <tableColumn id="19" name="V ZONA FRAN" totalsRowDxfId="16" dataCellStyle="Moneda"/>
    <tableColumn id="20" name="V CTA A 3ERO" totalsRowDxfId="15" dataCellStyle="Moneda"/>
    <tableColumn id="21" name="TOTAL VENTA" totalsRowFunction="sum" totalsRowDxfId="14" dataCellStyle="Moneda"/>
    <tableColumn id="22" name="ANEXO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73" totalsRowCount="1" headerRowDxfId="12">
  <autoFilter ref="A1:I72">
    <filterColumn colId="0">
      <filters>
        <filter val="OCTUBRE"/>
      </filters>
    </filterColumn>
  </autoFilter>
  <tableColumns count="9">
    <tableColumn id="1" name="MES" totalsRowLabel="Total"/>
    <tableColumn id="2" name="NIT" dataDxfId="11"/>
    <tableColumn id="3" name="FECHA" dataDxfId="10"/>
    <tableColumn id="4" name="TIPO" dataDxfId="9"/>
    <tableColumn id="5" name="SERIE" dataDxfId="8"/>
    <tableColumn id="6" name="DOC" dataDxfId="7"/>
    <tableColumn id="7" name="MONTO" totalsRowFunction="sum" dataDxfId="6" totalsRowDxfId="5"/>
    <tableColumn id="8" name="RETENCION" totalsRowFunction="sum" dataDxfId="4" totalsRowDxfId="3"/>
    <tableColumn id="9" name="ANEX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19"/>
  <sheetViews>
    <sheetView showGridLines="0" zoomScale="85" zoomScaleNormal="85" zoomScaleSheetLayoutView="85" workbookViewId="0">
      <selection activeCell="H23" sqref="H23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7.140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7" t="s">
        <v>17</v>
      </c>
      <c r="D3" s="13" t="s">
        <v>567</v>
      </c>
    </row>
    <row r="4" spans="2:10" x14ac:dyDescent="0.25">
      <c r="B4" s="7" t="s">
        <v>2</v>
      </c>
      <c r="D4" s="68" t="str">
        <f>+J4</f>
        <v>//2021</v>
      </c>
      <c r="E4" s="69"/>
      <c r="F4" s="67" t="str">
        <f>+LEFT(E4,2)</f>
        <v/>
      </c>
      <c r="G4" s="67" t="str">
        <f>+RIGHT(E4,2)</f>
        <v/>
      </c>
      <c r="H4" s="70">
        <v>2021</v>
      </c>
      <c r="I4" s="67" t="s">
        <v>530</v>
      </c>
      <c r="J4" s="67" t="str">
        <f>+F4&amp;I4&amp;G4&amp;I4&amp;H4</f>
        <v>//2021</v>
      </c>
    </row>
    <row r="5" spans="2:10" x14ac:dyDescent="0.25">
      <c r="B5" s="7" t="s">
        <v>3</v>
      </c>
      <c r="D5" s="9" t="s">
        <v>1</v>
      </c>
    </row>
    <row r="6" spans="2:10" x14ac:dyDescent="0.25">
      <c r="B6" s="7" t="s">
        <v>4</v>
      </c>
      <c r="D6" s="9" t="s">
        <v>0</v>
      </c>
    </row>
    <row r="7" spans="2:10" x14ac:dyDescent="0.25">
      <c r="B7" s="7" t="s">
        <v>5</v>
      </c>
      <c r="D7" s="65"/>
    </row>
    <row r="8" spans="2:10" x14ac:dyDescent="0.25">
      <c r="B8" s="7" t="s">
        <v>6</v>
      </c>
      <c r="D8" s="14" t="s">
        <v>674</v>
      </c>
    </row>
    <row r="9" spans="2:10" x14ac:dyDescent="0.25">
      <c r="B9" s="7" t="s">
        <v>86</v>
      </c>
      <c r="D9" s="29" t="str">
        <f>IFERROR(VLOOKUP(D8,'[1]BASE DE PROVEEDORES'!$A:$B,2,0),"No Existe")</f>
        <v>FREDY GUILLERMO CACERES RAFAELANO</v>
      </c>
    </row>
    <row r="10" spans="2:10" x14ac:dyDescent="0.25">
      <c r="B10" s="7" t="s">
        <v>7</v>
      </c>
      <c r="D10" s="10">
        <v>0</v>
      </c>
    </row>
    <row r="11" spans="2:10" x14ac:dyDescent="0.25">
      <c r="B11" s="7" t="s">
        <v>8</v>
      </c>
      <c r="D11" s="10">
        <v>0</v>
      </c>
    </row>
    <row r="12" spans="2:10" x14ac:dyDescent="0.25">
      <c r="B12" s="7" t="s">
        <v>9</v>
      </c>
      <c r="D12" s="10">
        <v>0</v>
      </c>
    </row>
    <row r="13" spans="2:10" x14ac:dyDescent="0.25">
      <c r="B13" s="7" t="s">
        <v>10</v>
      </c>
      <c r="D13" s="15"/>
    </row>
    <row r="14" spans="2:10" x14ac:dyDescent="0.25">
      <c r="B14" s="7" t="s">
        <v>11</v>
      </c>
      <c r="D14" s="10">
        <v>0</v>
      </c>
    </row>
    <row r="15" spans="2:10" x14ac:dyDescent="0.25">
      <c r="B15" s="7" t="s">
        <v>13</v>
      </c>
      <c r="D15" s="10">
        <v>0</v>
      </c>
    </row>
    <row r="16" spans="2:10" x14ac:dyDescent="0.25">
      <c r="B16" s="7" t="s">
        <v>12</v>
      </c>
      <c r="D16" s="10">
        <v>0</v>
      </c>
    </row>
    <row r="17" spans="2:4" x14ac:dyDescent="0.25">
      <c r="B17" s="7" t="s">
        <v>14</v>
      </c>
      <c r="D17" s="10">
        <f>+(D16++D15+D14+D13)*0.13</f>
        <v>0</v>
      </c>
    </row>
    <row r="18" spans="2:4" x14ac:dyDescent="0.25">
      <c r="B18" s="7" t="s">
        <v>15</v>
      </c>
      <c r="D18" s="10">
        <f>+SUBTOTAL(9,D10,D11,D12,D13,D14,D15,D16,D17)</f>
        <v>0</v>
      </c>
    </row>
    <row r="19" spans="2:4" ht="15.75" thickBot="1" x14ac:dyDescent="0.3">
      <c r="B19" s="7" t="s">
        <v>16</v>
      </c>
      <c r="D19" s="12">
        <v>3</v>
      </c>
    </row>
  </sheetData>
  <dataValidations count="4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"03,05,11"</formula1>
    </dataValidation>
    <dataValidation type="textLength" allowBlank="1" showInputMessage="1" showErrorMessage="1" sqref="D8">
      <formula1>14</formula1>
      <formula2>14</formula2>
    </dataValidation>
    <dataValidation type="custom" allowBlank="1" showInputMessage="1" showErrorMessage="1" error="NO EXISTE" sqref="D9">
      <formula1>"No Existe"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0" r:id="rId4" name="Button 10">
              <controlPr defaultSize="0" print="0" autoFill="0" autoPict="0" macro="[2]!GuardarDatos">
                <anchor moveWithCells="1" sizeWithCells="1">
                  <from>
                    <xdr:col>3</xdr:col>
                    <xdr:colOff>438150</xdr:colOff>
                    <xdr:row>20</xdr:row>
                    <xdr:rowOff>85725</xdr:rowOff>
                  </from>
                  <to>
                    <xdr:col>3</xdr:col>
                    <xdr:colOff>1447800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5" name="Button 11">
              <controlPr defaultSize="0" print="0" autoFill="0" autoPict="0" macro="[2]!LimpiarDatos">
                <anchor moveWithCells="1" sizeWithCells="1">
                  <from>
                    <xdr:col>1</xdr:col>
                    <xdr:colOff>342900</xdr:colOff>
                    <xdr:row>20</xdr:row>
                    <xdr:rowOff>114300</xdr:rowOff>
                  </from>
                  <to>
                    <xdr:col>3</xdr:col>
                    <xdr:colOff>123825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73"/>
  <sheetViews>
    <sheetView zoomScaleNormal="100" workbookViewId="0">
      <selection activeCell="A58" sqref="A58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32"/>
    <col min="8" max="8" width="13.28515625" style="32" customWidth="1"/>
    <col min="9" max="9" width="11.42578125" style="1"/>
  </cols>
  <sheetData>
    <row r="1" spans="1:9" x14ac:dyDescent="0.25">
      <c r="A1" t="s">
        <v>17</v>
      </c>
      <c r="B1" s="1" t="s">
        <v>70</v>
      </c>
      <c r="C1" s="1" t="s">
        <v>2</v>
      </c>
      <c r="D1" s="1" t="s">
        <v>366</v>
      </c>
      <c r="E1" s="1" t="s">
        <v>84</v>
      </c>
      <c r="F1" s="1" t="s">
        <v>365</v>
      </c>
      <c r="G1" s="32" t="s">
        <v>364</v>
      </c>
      <c r="H1" s="32" t="s">
        <v>363</v>
      </c>
      <c r="I1" s="1" t="s">
        <v>18</v>
      </c>
    </row>
    <row r="2" spans="1:9" hidden="1" x14ac:dyDescent="0.25">
      <c r="A2" t="s">
        <v>342</v>
      </c>
      <c r="B2" s="1" t="s">
        <v>244</v>
      </c>
      <c r="C2" s="1" t="s">
        <v>360</v>
      </c>
      <c r="D2" s="1" t="s">
        <v>292</v>
      </c>
      <c r="E2" s="1" t="s">
        <v>338</v>
      </c>
      <c r="F2" s="1" t="s">
        <v>362</v>
      </c>
      <c r="G2" s="2">
        <v>357.36</v>
      </c>
      <c r="H2" s="2">
        <v>3.57</v>
      </c>
      <c r="I2" s="1" t="s">
        <v>289</v>
      </c>
    </row>
    <row r="3" spans="1:9" hidden="1" x14ac:dyDescent="0.25">
      <c r="A3" t="s">
        <v>342</v>
      </c>
      <c r="B3" s="1" t="s">
        <v>244</v>
      </c>
      <c r="C3" s="1" t="s">
        <v>360</v>
      </c>
      <c r="D3" s="1" t="s">
        <v>292</v>
      </c>
      <c r="E3" s="1" t="s">
        <v>338</v>
      </c>
      <c r="F3" s="1" t="s">
        <v>361</v>
      </c>
      <c r="G3" s="2">
        <v>152.65</v>
      </c>
      <c r="H3" s="2">
        <v>1.53</v>
      </c>
      <c r="I3" s="1" t="s">
        <v>289</v>
      </c>
    </row>
    <row r="4" spans="1:9" hidden="1" x14ac:dyDescent="0.25">
      <c r="A4" t="s">
        <v>342</v>
      </c>
      <c r="B4" s="1" t="s">
        <v>244</v>
      </c>
      <c r="C4" s="1" t="s">
        <v>360</v>
      </c>
      <c r="D4" s="1" t="s">
        <v>292</v>
      </c>
      <c r="E4" s="1" t="s">
        <v>338</v>
      </c>
      <c r="F4" s="1" t="s">
        <v>359</v>
      </c>
      <c r="G4" s="2">
        <v>152.65</v>
      </c>
      <c r="H4" s="2">
        <v>1.53</v>
      </c>
      <c r="I4" s="1" t="s">
        <v>289</v>
      </c>
    </row>
    <row r="5" spans="1:9" hidden="1" x14ac:dyDescent="0.25">
      <c r="A5" t="s">
        <v>342</v>
      </c>
      <c r="B5" s="1" t="s">
        <v>244</v>
      </c>
      <c r="C5" s="1" t="s">
        <v>357</v>
      </c>
      <c r="D5" s="1" t="s">
        <v>292</v>
      </c>
      <c r="E5" s="1" t="s">
        <v>338</v>
      </c>
      <c r="F5" s="1" t="s">
        <v>358</v>
      </c>
      <c r="G5" s="2">
        <v>152.65</v>
      </c>
      <c r="H5" s="2">
        <v>1.53</v>
      </c>
      <c r="I5" s="1" t="s">
        <v>289</v>
      </c>
    </row>
    <row r="6" spans="1:9" hidden="1" x14ac:dyDescent="0.25">
      <c r="A6" t="s">
        <v>342</v>
      </c>
      <c r="B6" s="1" t="s">
        <v>244</v>
      </c>
      <c r="C6" s="1" t="s">
        <v>357</v>
      </c>
      <c r="D6" s="1" t="s">
        <v>292</v>
      </c>
      <c r="E6" s="1" t="s">
        <v>338</v>
      </c>
      <c r="F6" s="1" t="s">
        <v>356</v>
      </c>
      <c r="G6" s="2">
        <v>357.36</v>
      </c>
      <c r="H6" s="2">
        <v>3.57</v>
      </c>
      <c r="I6" s="1" t="s">
        <v>289</v>
      </c>
    </row>
    <row r="7" spans="1:9" hidden="1" x14ac:dyDescent="0.25">
      <c r="A7" t="s">
        <v>342</v>
      </c>
      <c r="B7" s="1" t="s">
        <v>244</v>
      </c>
      <c r="C7" s="1" t="s">
        <v>355</v>
      </c>
      <c r="D7" s="1" t="s">
        <v>292</v>
      </c>
      <c r="E7" s="1" t="s">
        <v>338</v>
      </c>
      <c r="F7" s="1" t="s">
        <v>354</v>
      </c>
      <c r="G7" s="2">
        <v>152.65</v>
      </c>
      <c r="H7" s="2">
        <v>1.53</v>
      </c>
      <c r="I7" s="1" t="s">
        <v>289</v>
      </c>
    </row>
    <row r="8" spans="1:9" hidden="1" x14ac:dyDescent="0.25">
      <c r="A8" t="s">
        <v>342</v>
      </c>
      <c r="B8" s="1" t="s">
        <v>244</v>
      </c>
      <c r="C8" s="1" t="s">
        <v>353</v>
      </c>
      <c r="D8" s="1" t="s">
        <v>292</v>
      </c>
      <c r="E8" s="1" t="s">
        <v>338</v>
      </c>
      <c r="F8" s="1" t="s">
        <v>352</v>
      </c>
      <c r="G8" s="2">
        <v>357.36</v>
      </c>
      <c r="H8" s="2">
        <v>3.57</v>
      </c>
      <c r="I8" s="1" t="s">
        <v>289</v>
      </c>
    </row>
    <row r="9" spans="1:9" hidden="1" x14ac:dyDescent="0.25">
      <c r="A9" t="s">
        <v>342</v>
      </c>
      <c r="B9" s="1" t="s">
        <v>244</v>
      </c>
      <c r="C9" s="1" t="s">
        <v>350</v>
      </c>
      <c r="D9" s="1" t="s">
        <v>292</v>
      </c>
      <c r="E9" s="1" t="s">
        <v>338</v>
      </c>
      <c r="F9" s="1" t="s">
        <v>351</v>
      </c>
      <c r="G9" s="2">
        <v>152.65</v>
      </c>
      <c r="H9" s="2">
        <v>1.53</v>
      </c>
      <c r="I9" s="1" t="s">
        <v>289</v>
      </c>
    </row>
    <row r="10" spans="1:9" hidden="1" x14ac:dyDescent="0.25">
      <c r="A10" t="s">
        <v>342</v>
      </c>
      <c r="B10" s="1" t="s">
        <v>244</v>
      </c>
      <c r="C10" s="1" t="s">
        <v>350</v>
      </c>
      <c r="D10" s="1" t="s">
        <v>292</v>
      </c>
      <c r="E10" s="1" t="s">
        <v>338</v>
      </c>
      <c r="F10" s="1" t="s">
        <v>349</v>
      </c>
      <c r="G10" s="2">
        <v>368.94</v>
      </c>
      <c r="H10" s="2">
        <v>3.69</v>
      </c>
      <c r="I10" s="1" t="s">
        <v>289</v>
      </c>
    </row>
    <row r="11" spans="1:9" hidden="1" x14ac:dyDescent="0.25">
      <c r="A11" t="s">
        <v>342</v>
      </c>
      <c r="B11" s="1" t="s">
        <v>244</v>
      </c>
      <c r="C11" s="1" t="s">
        <v>348</v>
      </c>
      <c r="D11" s="1" t="s">
        <v>292</v>
      </c>
      <c r="E11" s="1" t="s">
        <v>338</v>
      </c>
      <c r="F11" s="1" t="s">
        <v>347</v>
      </c>
      <c r="G11" s="2">
        <v>152.65</v>
      </c>
      <c r="H11" s="2">
        <v>1.53</v>
      </c>
      <c r="I11" s="1" t="s">
        <v>289</v>
      </c>
    </row>
    <row r="12" spans="1:9" hidden="1" x14ac:dyDescent="0.25">
      <c r="A12" t="s">
        <v>342</v>
      </c>
      <c r="B12" s="1" t="s">
        <v>244</v>
      </c>
      <c r="C12" s="1" t="s">
        <v>346</v>
      </c>
      <c r="D12" s="1" t="s">
        <v>292</v>
      </c>
      <c r="E12" s="1" t="s">
        <v>338</v>
      </c>
      <c r="F12" s="1" t="s">
        <v>345</v>
      </c>
      <c r="G12" s="2">
        <v>152.65</v>
      </c>
      <c r="H12" s="2">
        <v>1.53</v>
      </c>
      <c r="I12" s="1" t="s">
        <v>289</v>
      </c>
    </row>
    <row r="13" spans="1:9" hidden="1" x14ac:dyDescent="0.25">
      <c r="A13" t="s">
        <v>342</v>
      </c>
      <c r="B13" s="1" t="s">
        <v>268</v>
      </c>
      <c r="C13" s="1" t="s">
        <v>344</v>
      </c>
      <c r="D13" s="1" t="s">
        <v>292</v>
      </c>
      <c r="E13" s="1" t="s">
        <v>296</v>
      </c>
      <c r="F13" s="1" t="s">
        <v>343</v>
      </c>
      <c r="G13" s="2">
        <v>750</v>
      </c>
      <c r="H13" s="2">
        <v>7.5</v>
      </c>
      <c r="I13" s="1" t="s">
        <v>289</v>
      </c>
    </row>
    <row r="14" spans="1:9" hidden="1" x14ac:dyDescent="0.25">
      <c r="A14" t="s">
        <v>342</v>
      </c>
      <c r="B14" s="1" t="s">
        <v>240</v>
      </c>
      <c r="C14" s="1" t="s">
        <v>312</v>
      </c>
      <c r="D14" s="1" t="s">
        <v>292</v>
      </c>
      <c r="E14" s="1" t="s">
        <v>291</v>
      </c>
      <c r="F14" s="1" t="s">
        <v>341</v>
      </c>
      <c r="G14" s="2">
        <v>5759.8</v>
      </c>
      <c r="H14" s="2">
        <v>57.6</v>
      </c>
      <c r="I14" s="1" t="s">
        <v>289</v>
      </c>
    </row>
    <row r="15" spans="1:9" hidden="1" x14ac:dyDescent="0.25">
      <c r="A15" t="s">
        <v>318</v>
      </c>
      <c r="B15" s="1" t="s">
        <v>244</v>
      </c>
      <c r="C15" s="1" t="s">
        <v>339</v>
      </c>
      <c r="D15" s="1" t="s">
        <v>292</v>
      </c>
      <c r="E15" s="1" t="s">
        <v>338</v>
      </c>
      <c r="F15" s="1" t="s">
        <v>340</v>
      </c>
      <c r="G15" s="32">
        <v>152.65</v>
      </c>
      <c r="H15" s="32">
        <v>1.53</v>
      </c>
      <c r="I15" s="1" t="s">
        <v>289</v>
      </c>
    </row>
    <row r="16" spans="1:9" hidden="1" x14ac:dyDescent="0.25">
      <c r="A16" t="s">
        <v>318</v>
      </c>
      <c r="B16" s="1" t="s">
        <v>244</v>
      </c>
      <c r="C16" s="1" t="s">
        <v>339</v>
      </c>
      <c r="D16" s="1" t="s">
        <v>292</v>
      </c>
      <c r="E16" s="1" t="s">
        <v>338</v>
      </c>
      <c r="F16" s="1" t="s">
        <v>337</v>
      </c>
      <c r="G16" s="32">
        <v>152.65</v>
      </c>
      <c r="H16" s="32">
        <v>1.53</v>
      </c>
      <c r="I16" s="1" t="s">
        <v>289</v>
      </c>
    </row>
    <row r="17" spans="1:9" hidden="1" x14ac:dyDescent="0.25">
      <c r="A17" t="s">
        <v>318</v>
      </c>
      <c r="B17" s="1" t="s">
        <v>282</v>
      </c>
      <c r="C17" s="1" t="s">
        <v>312</v>
      </c>
      <c r="D17" s="1" t="s">
        <v>292</v>
      </c>
      <c r="E17" s="1" t="s">
        <v>296</v>
      </c>
      <c r="F17" s="1" t="s">
        <v>336</v>
      </c>
      <c r="G17" s="32">
        <v>143.63999999999999</v>
      </c>
      <c r="H17" s="32">
        <v>1.44</v>
      </c>
      <c r="I17" s="1" t="s">
        <v>289</v>
      </c>
    </row>
    <row r="18" spans="1:9" hidden="1" x14ac:dyDescent="0.25">
      <c r="A18" t="s">
        <v>318</v>
      </c>
      <c r="B18" s="1" t="s">
        <v>282</v>
      </c>
      <c r="C18" s="1" t="s">
        <v>312</v>
      </c>
      <c r="D18" s="1" t="s">
        <v>292</v>
      </c>
      <c r="E18" s="1" t="s">
        <v>296</v>
      </c>
      <c r="F18" s="1" t="s">
        <v>335</v>
      </c>
      <c r="G18" s="32">
        <v>183.69</v>
      </c>
      <c r="H18" s="32">
        <v>1.84</v>
      </c>
      <c r="I18" s="1" t="s">
        <v>289</v>
      </c>
    </row>
    <row r="19" spans="1:9" hidden="1" x14ac:dyDescent="0.25">
      <c r="A19" t="s">
        <v>318</v>
      </c>
      <c r="B19" s="1" t="s">
        <v>282</v>
      </c>
      <c r="C19" s="1" t="s">
        <v>309</v>
      </c>
      <c r="D19" s="1" t="s">
        <v>292</v>
      </c>
      <c r="E19" s="1" t="s">
        <v>296</v>
      </c>
      <c r="F19" s="1" t="s">
        <v>334</v>
      </c>
      <c r="G19" s="32">
        <v>143.63999999999999</v>
      </c>
      <c r="H19" s="32">
        <v>1.44</v>
      </c>
      <c r="I19" s="1" t="s">
        <v>289</v>
      </c>
    </row>
    <row r="20" spans="1:9" hidden="1" x14ac:dyDescent="0.25">
      <c r="A20" t="s">
        <v>318</v>
      </c>
      <c r="B20" s="1" t="s">
        <v>274</v>
      </c>
      <c r="C20" s="1" t="s">
        <v>333</v>
      </c>
      <c r="D20" s="1" t="s">
        <v>292</v>
      </c>
      <c r="E20" s="1" t="s">
        <v>291</v>
      </c>
      <c r="F20" s="1" t="s">
        <v>332</v>
      </c>
      <c r="G20" s="32">
        <v>141.1</v>
      </c>
      <c r="H20" s="32">
        <v>1.41</v>
      </c>
      <c r="I20" s="1" t="s">
        <v>289</v>
      </c>
    </row>
    <row r="21" spans="1:9" hidden="1" x14ac:dyDescent="0.25">
      <c r="A21" t="s">
        <v>318</v>
      </c>
      <c r="B21" s="1" t="s">
        <v>248</v>
      </c>
      <c r="C21" s="1" t="s">
        <v>331</v>
      </c>
      <c r="D21" s="1" t="s">
        <v>292</v>
      </c>
      <c r="E21" s="1" t="s">
        <v>296</v>
      </c>
      <c r="F21" s="1" t="s">
        <v>330</v>
      </c>
      <c r="G21" s="32">
        <v>165.92</v>
      </c>
      <c r="H21" s="32">
        <v>1.66</v>
      </c>
      <c r="I21" s="1" t="s">
        <v>289</v>
      </c>
    </row>
    <row r="22" spans="1:9" hidden="1" x14ac:dyDescent="0.25">
      <c r="A22" t="s">
        <v>318</v>
      </c>
      <c r="B22" s="1" t="s">
        <v>268</v>
      </c>
      <c r="C22" s="1" t="s">
        <v>329</v>
      </c>
      <c r="D22" s="1" t="s">
        <v>292</v>
      </c>
      <c r="E22" s="1" t="s">
        <v>296</v>
      </c>
      <c r="F22" s="1" t="s">
        <v>328</v>
      </c>
      <c r="G22" s="32">
        <v>840</v>
      </c>
      <c r="H22" s="32">
        <v>8.4</v>
      </c>
      <c r="I22" s="1" t="s">
        <v>289</v>
      </c>
    </row>
    <row r="23" spans="1:9" hidden="1" x14ac:dyDescent="0.25">
      <c r="A23" t="s">
        <v>318</v>
      </c>
      <c r="B23" s="1" t="s">
        <v>268</v>
      </c>
      <c r="C23" s="1" t="s">
        <v>327</v>
      </c>
      <c r="D23" s="1" t="s">
        <v>292</v>
      </c>
      <c r="E23" s="1" t="s">
        <v>296</v>
      </c>
      <c r="F23" s="1" t="s">
        <v>326</v>
      </c>
      <c r="G23" s="32">
        <v>750</v>
      </c>
      <c r="H23" s="32">
        <v>7.5</v>
      </c>
      <c r="I23" s="1" t="s">
        <v>289</v>
      </c>
    </row>
    <row r="24" spans="1:9" hidden="1" x14ac:dyDescent="0.25">
      <c r="A24" t="s">
        <v>318</v>
      </c>
      <c r="B24" s="1" t="s">
        <v>248</v>
      </c>
      <c r="C24" s="1" t="s">
        <v>325</v>
      </c>
      <c r="D24" s="1" t="s">
        <v>292</v>
      </c>
      <c r="E24" s="1" t="s">
        <v>296</v>
      </c>
      <c r="F24" s="1" t="s">
        <v>324</v>
      </c>
      <c r="G24" s="32">
        <v>165.92</v>
      </c>
      <c r="H24" s="32">
        <v>1.66</v>
      </c>
      <c r="I24" s="1" t="s">
        <v>289</v>
      </c>
    </row>
    <row r="25" spans="1:9" hidden="1" x14ac:dyDescent="0.25">
      <c r="A25" t="s">
        <v>318</v>
      </c>
      <c r="B25" s="1" t="s">
        <v>264</v>
      </c>
      <c r="C25" s="1" t="s">
        <v>323</v>
      </c>
      <c r="D25" s="1" t="s">
        <v>292</v>
      </c>
      <c r="E25" s="1" t="s">
        <v>322</v>
      </c>
      <c r="F25" s="1" t="s">
        <v>321</v>
      </c>
      <c r="G25" s="32">
        <v>150</v>
      </c>
      <c r="H25" s="32">
        <v>1.5</v>
      </c>
      <c r="I25" s="1" t="s">
        <v>289</v>
      </c>
    </row>
    <row r="26" spans="1:9" hidden="1" x14ac:dyDescent="0.25">
      <c r="A26" t="s">
        <v>318</v>
      </c>
      <c r="B26" s="1" t="s">
        <v>272</v>
      </c>
      <c r="C26" s="1" t="s">
        <v>320</v>
      </c>
      <c r="D26" s="1" t="s">
        <v>292</v>
      </c>
      <c r="E26" s="1" t="s">
        <v>296</v>
      </c>
      <c r="F26" s="1" t="s">
        <v>319</v>
      </c>
      <c r="G26" s="32">
        <v>377.6</v>
      </c>
      <c r="H26" s="32">
        <v>3.78</v>
      </c>
      <c r="I26" s="1" t="s">
        <v>289</v>
      </c>
    </row>
    <row r="27" spans="1:9" hidden="1" x14ac:dyDescent="0.25">
      <c r="A27" t="s">
        <v>318</v>
      </c>
      <c r="B27" s="1" t="s">
        <v>240</v>
      </c>
      <c r="C27" s="1" t="s">
        <v>309</v>
      </c>
      <c r="D27" s="1" t="s">
        <v>292</v>
      </c>
      <c r="E27" s="1" t="s">
        <v>291</v>
      </c>
      <c r="F27" s="1" t="s">
        <v>317</v>
      </c>
      <c r="G27" s="32">
        <v>19831</v>
      </c>
      <c r="H27" s="32">
        <v>198.31</v>
      </c>
      <c r="I27" s="1" t="s">
        <v>289</v>
      </c>
    </row>
    <row r="28" spans="1:9" hidden="1" x14ac:dyDescent="0.25">
      <c r="A28" t="s">
        <v>294</v>
      </c>
      <c r="B28" s="1" t="s">
        <v>274</v>
      </c>
      <c r="C28" s="1" t="s">
        <v>122</v>
      </c>
      <c r="D28" s="1" t="s">
        <v>292</v>
      </c>
      <c r="E28" s="1" t="s">
        <v>291</v>
      </c>
      <c r="F28" s="1" t="s">
        <v>316</v>
      </c>
      <c r="G28" s="32">
        <v>141.1</v>
      </c>
      <c r="H28" s="32">
        <v>1.41</v>
      </c>
      <c r="I28" s="1" t="s">
        <v>289</v>
      </c>
    </row>
    <row r="29" spans="1:9" hidden="1" x14ac:dyDescent="0.25">
      <c r="A29" t="s">
        <v>294</v>
      </c>
      <c r="B29" s="1" t="s">
        <v>274</v>
      </c>
      <c r="C29" s="1" t="s">
        <v>122</v>
      </c>
      <c r="D29" s="1" t="s">
        <v>292</v>
      </c>
      <c r="E29" s="1" t="s">
        <v>291</v>
      </c>
      <c r="F29" s="1" t="s">
        <v>315</v>
      </c>
      <c r="G29" s="32">
        <v>141.1</v>
      </c>
      <c r="H29" s="32">
        <v>1.41</v>
      </c>
      <c r="I29" s="1" t="s">
        <v>289</v>
      </c>
    </row>
    <row r="30" spans="1:9" hidden="1" x14ac:dyDescent="0.25">
      <c r="A30" t="s">
        <v>294</v>
      </c>
      <c r="B30" s="1" t="s">
        <v>242</v>
      </c>
      <c r="C30" s="1" t="s">
        <v>314</v>
      </c>
      <c r="D30" s="1" t="s">
        <v>292</v>
      </c>
      <c r="E30" s="1" t="s">
        <v>305</v>
      </c>
      <c r="F30" s="1" t="s">
        <v>313</v>
      </c>
      <c r="G30" s="32">
        <v>689.2</v>
      </c>
      <c r="H30" s="32">
        <v>6.89</v>
      </c>
      <c r="I30" s="1" t="s">
        <v>289</v>
      </c>
    </row>
    <row r="31" spans="1:9" hidden="1" x14ac:dyDescent="0.25">
      <c r="A31" t="s">
        <v>294</v>
      </c>
      <c r="B31" s="1" t="s">
        <v>242</v>
      </c>
      <c r="C31" s="1" t="s">
        <v>312</v>
      </c>
      <c r="D31" s="1" t="s">
        <v>292</v>
      </c>
      <c r="E31" s="1" t="s">
        <v>305</v>
      </c>
      <c r="F31" s="1" t="s">
        <v>311</v>
      </c>
      <c r="G31" s="32">
        <v>2607</v>
      </c>
      <c r="H31" s="32">
        <v>26.07</v>
      </c>
      <c r="I31" s="1" t="s">
        <v>289</v>
      </c>
    </row>
    <row r="32" spans="1:9" hidden="1" x14ac:dyDescent="0.25">
      <c r="A32" t="s">
        <v>294</v>
      </c>
      <c r="B32" s="1" t="s">
        <v>242</v>
      </c>
      <c r="C32" s="1" t="s">
        <v>309</v>
      </c>
      <c r="D32" s="1" t="s">
        <v>292</v>
      </c>
      <c r="E32" s="1" t="s">
        <v>305</v>
      </c>
      <c r="F32" s="1" t="s">
        <v>310</v>
      </c>
      <c r="G32" s="32">
        <v>344.6</v>
      </c>
      <c r="H32" s="32">
        <v>3.45</v>
      </c>
      <c r="I32" s="1" t="s">
        <v>289</v>
      </c>
    </row>
    <row r="33" spans="1:9" hidden="1" x14ac:dyDescent="0.25">
      <c r="A33" t="s">
        <v>294</v>
      </c>
      <c r="B33" s="1" t="s">
        <v>242</v>
      </c>
      <c r="C33" s="1" t="s">
        <v>309</v>
      </c>
      <c r="D33" s="1" t="s">
        <v>292</v>
      </c>
      <c r="E33" s="1" t="s">
        <v>305</v>
      </c>
      <c r="F33" s="1" t="s">
        <v>308</v>
      </c>
      <c r="G33" s="32">
        <v>2660.6</v>
      </c>
      <c r="H33" s="32">
        <v>26.61</v>
      </c>
      <c r="I33" s="1" t="s">
        <v>289</v>
      </c>
    </row>
    <row r="34" spans="1:9" hidden="1" x14ac:dyDescent="0.25">
      <c r="A34" t="s">
        <v>294</v>
      </c>
      <c r="B34" s="1" t="s">
        <v>242</v>
      </c>
      <c r="C34" s="1" t="s">
        <v>307</v>
      </c>
      <c r="D34" s="1" t="s">
        <v>292</v>
      </c>
      <c r="E34" s="1" t="s">
        <v>305</v>
      </c>
      <c r="F34" s="1" t="s">
        <v>306</v>
      </c>
      <c r="G34" s="32">
        <v>344.6</v>
      </c>
      <c r="H34" s="32">
        <v>3.45</v>
      </c>
      <c r="I34" s="1" t="s">
        <v>289</v>
      </c>
    </row>
    <row r="35" spans="1:9" hidden="1" x14ac:dyDescent="0.25">
      <c r="A35" t="s">
        <v>294</v>
      </c>
      <c r="B35" s="1" t="s">
        <v>242</v>
      </c>
      <c r="C35" s="1" t="s">
        <v>293</v>
      </c>
      <c r="D35" s="1" t="s">
        <v>292</v>
      </c>
      <c r="E35" s="1" t="s">
        <v>305</v>
      </c>
      <c r="F35" s="1" t="s">
        <v>304</v>
      </c>
      <c r="G35" s="32">
        <v>2521.4</v>
      </c>
      <c r="H35" s="32">
        <v>25.21</v>
      </c>
      <c r="I35" s="1" t="s">
        <v>289</v>
      </c>
    </row>
    <row r="36" spans="1:9" hidden="1" x14ac:dyDescent="0.25">
      <c r="A36" t="s">
        <v>294</v>
      </c>
      <c r="B36" s="1" t="s">
        <v>268</v>
      </c>
      <c r="C36" s="1" t="s">
        <v>303</v>
      </c>
      <c r="D36" s="1" t="s">
        <v>292</v>
      </c>
      <c r="E36" s="1" t="s">
        <v>296</v>
      </c>
      <c r="F36" s="1" t="s">
        <v>302</v>
      </c>
      <c r="G36" s="32">
        <v>750</v>
      </c>
      <c r="H36" s="32">
        <v>7.5</v>
      </c>
      <c r="I36" s="1" t="s">
        <v>289</v>
      </c>
    </row>
    <row r="37" spans="1:9" hidden="1" x14ac:dyDescent="0.25">
      <c r="A37" t="s">
        <v>294</v>
      </c>
      <c r="B37" s="1" t="s">
        <v>248</v>
      </c>
      <c r="C37" s="1" t="s">
        <v>121</v>
      </c>
      <c r="D37" s="1" t="s">
        <v>292</v>
      </c>
      <c r="E37" s="1" t="s">
        <v>296</v>
      </c>
      <c r="F37" s="1" t="s">
        <v>301</v>
      </c>
      <c r="G37" s="32">
        <v>165.92</v>
      </c>
      <c r="H37" s="32">
        <v>1.66</v>
      </c>
      <c r="I37" s="1" t="s">
        <v>289</v>
      </c>
    </row>
    <row r="38" spans="1:9" hidden="1" x14ac:dyDescent="0.25">
      <c r="A38" t="s">
        <v>294</v>
      </c>
      <c r="B38" s="1" t="s">
        <v>300</v>
      </c>
      <c r="C38" s="1" t="s">
        <v>299</v>
      </c>
      <c r="D38" s="1" t="s">
        <v>292</v>
      </c>
      <c r="E38" s="1" t="s">
        <v>296</v>
      </c>
      <c r="F38" s="1" t="s">
        <v>298</v>
      </c>
      <c r="G38" s="32">
        <v>148.04</v>
      </c>
      <c r="H38" s="32">
        <v>1.48</v>
      </c>
      <c r="I38" s="1" t="s">
        <v>289</v>
      </c>
    </row>
    <row r="39" spans="1:9" hidden="1" x14ac:dyDescent="0.25">
      <c r="A39" t="s">
        <v>294</v>
      </c>
      <c r="B39" s="1" t="s">
        <v>272</v>
      </c>
      <c r="C39" s="1" t="s">
        <v>297</v>
      </c>
      <c r="D39" s="1" t="s">
        <v>292</v>
      </c>
      <c r="E39" s="1" t="s">
        <v>296</v>
      </c>
      <c r="F39" s="1" t="s">
        <v>295</v>
      </c>
      <c r="G39" s="32">
        <v>377.6</v>
      </c>
      <c r="H39" s="32">
        <v>3.78</v>
      </c>
      <c r="I39" s="1" t="s">
        <v>289</v>
      </c>
    </row>
    <row r="40" spans="1:9" hidden="1" x14ac:dyDescent="0.25">
      <c r="A40" t="s">
        <v>294</v>
      </c>
      <c r="B40" s="1" t="s">
        <v>240</v>
      </c>
      <c r="C40" s="1" t="s">
        <v>293</v>
      </c>
      <c r="D40" s="1" t="s">
        <v>292</v>
      </c>
      <c r="E40" s="1" t="s">
        <v>291</v>
      </c>
      <c r="F40" s="1" t="s">
        <v>290</v>
      </c>
      <c r="G40" s="32">
        <v>4578.32</v>
      </c>
      <c r="H40" s="32">
        <v>45.78</v>
      </c>
      <c r="I40" s="1" t="s">
        <v>289</v>
      </c>
    </row>
    <row r="41" spans="1:9" hidden="1" x14ac:dyDescent="0.25">
      <c r="A41" t="s">
        <v>87</v>
      </c>
      <c r="B41" s="1" t="s">
        <v>244</v>
      </c>
      <c r="C41" s="1" t="s">
        <v>303</v>
      </c>
      <c r="D41" s="1" t="s">
        <v>292</v>
      </c>
      <c r="E41" s="1" t="s">
        <v>338</v>
      </c>
      <c r="F41" s="1" t="s">
        <v>505</v>
      </c>
      <c r="G41" s="32">
        <v>357.36</v>
      </c>
      <c r="H41" s="32">
        <v>3.57</v>
      </c>
      <c r="I41" s="1" t="s">
        <v>289</v>
      </c>
    </row>
    <row r="42" spans="1:9" hidden="1" x14ac:dyDescent="0.25">
      <c r="A42" t="s">
        <v>87</v>
      </c>
      <c r="B42" s="1" t="s">
        <v>244</v>
      </c>
      <c r="C42" s="1" t="s">
        <v>303</v>
      </c>
      <c r="D42" s="1" t="s">
        <v>292</v>
      </c>
      <c r="E42" s="1" t="s">
        <v>338</v>
      </c>
      <c r="F42" s="1" t="s">
        <v>506</v>
      </c>
      <c r="G42" s="32">
        <v>152.65</v>
      </c>
      <c r="H42" s="32">
        <v>1.53</v>
      </c>
      <c r="I42" s="1" t="s">
        <v>289</v>
      </c>
    </row>
    <row r="43" spans="1:9" hidden="1" x14ac:dyDescent="0.25">
      <c r="A43" t="s">
        <v>87</v>
      </c>
      <c r="B43" s="1" t="s">
        <v>244</v>
      </c>
      <c r="C43" s="1" t="s">
        <v>486</v>
      </c>
      <c r="D43" s="1" t="s">
        <v>292</v>
      </c>
      <c r="E43" s="1" t="s">
        <v>338</v>
      </c>
      <c r="F43" s="1" t="s">
        <v>507</v>
      </c>
      <c r="G43" s="32">
        <v>152.65</v>
      </c>
      <c r="H43" s="32">
        <v>1.53</v>
      </c>
      <c r="I43" s="1" t="s">
        <v>289</v>
      </c>
    </row>
    <row r="44" spans="1:9" hidden="1" x14ac:dyDescent="0.25">
      <c r="A44" t="s">
        <v>87</v>
      </c>
      <c r="B44" s="1" t="s">
        <v>248</v>
      </c>
      <c r="C44" s="1" t="s">
        <v>116</v>
      </c>
      <c r="D44" s="1" t="s">
        <v>292</v>
      </c>
      <c r="E44" s="1" t="s">
        <v>296</v>
      </c>
      <c r="F44" s="1" t="s">
        <v>508</v>
      </c>
      <c r="G44" s="32">
        <v>165.92</v>
      </c>
      <c r="H44" s="32">
        <v>1.66</v>
      </c>
      <c r="I44" s="1" t="s">
        <v>289</v>
      </c>
    </row>
    <row r="45" spans="1:9" hidden="1" x14ac:dyDescent="0.25">
      <c r="A45" t="s">
        <v>87</v>
      </c>
      <c r="B45" s="1" t="s">
        <v>272</v>
      </c>
      <c r="C45" s="1" t="s">
        <v>458</v>
      </c>
      <c r="D45" s="1" t="s">
        <v>292</v>
      </c>
      <c r="E45" s="1" t="s">
        <v>296</v>
      </c>
      <c r="F45" s="1" t="s">
        <v>509</v>
      </c>
      <c r="G45" s="32">
        <v>377.6</v>
      </c>
      <c r="H45" s="32">
        <v>3.78</v>
      </c>
      <c r="I45" s="1" t="s">
        <v>289</v>
      </c>
    </row>
    <row r="46" spans="1:9" hidden="1" x14ac:dyDescent="0.25">
      <c r="A46" t="s">
        <v>87</v>
      </c>
      <c r="B46" s="1" t="s">
        <v>270</v>
      </c>
      <c r="C46" s="1" t="s">
        <v>486</v>
      </c>
      <c r="D46" s="1" t="s">
        <v>292</v>
      </c>
      <c r="E46" s="1" t="s">
        <v>296</v>
      </c>
      <c r="F46" s="1" t="s">
        <v>510</v>
      </c>
      <c r="G46" s="32">
        <v>148.04</v>
      </c>
      <c r="H46" s="32">
        <v>1.48</v>
      </c>
      <c r="I46" s="1" t="s">
        <v>289</v>
      </c>
    </row>
    <row r="47" spans="1:9" hidden="1" x14ac:dyDescent="0.25">
      <c r="A47" t="s">
        <v>87</v>
      </c>
      <c r="B47" s="1" t="s">
        <v>264</v>
      </c>
      <c r="C47" s="1" t="s">
        <v>511</v>
      </c>
      <c r="D47" s="1" t="s">
        <v>292</v>
      </c>
      <c r="E47" s="1" t="s">
        <v>512</v>
      </c>
      <c r="F47" s="1" t="s">
        <v>513</v>
      </c>
      <c r="G47" s="32">
        <v>150</v>
      </c>
      <c r="H47" s="32">
        <v>1.5</v>
      </c>
      <c r="I47" s="1" t="s">
        <v>289</v>
      </c>
    </row>
    <row r="48" spans="1:9" hidden="1" x14ac:dyDescent="0.25">
      <c r="A48" t="s">
        <v>87</v>
      </c>
      <c r="B48" s="1" t="s">
        <v>240</v>
      </c>
      <c r="C48" s="1" t="s">
        <v>100</v>
      </c>
      <c r="D48" s="1" t="s">
        <v>292</v>
      </c>
      <c r="E48" s="1" t="s">
        <v>291</v>
      </c>
      <c r="F48" s="1" t="s">
        <v>514</v>
      </c>
      <c r="G48" s="32">
        <v>9477.36</v>
      </c>
      <c r="H48" s="32">
        <v>94.77</v>
      </c>
      <c r="I48" s="1" t="s">
        <v>289</v>
      </c>
    </row>
    <row r="49" spans="1:9" hidden="1" x14ac:dyDescent="0.25">
      <c r="A49" t="s">
        <v>516</v>
      </c>
      <c r="B49" s="1" t="s">
        <v>244</v>
      </c>
      <c r="C49" s="1" t="s">
        <v>96</v>
      </c>
      <c r="D49" s="1" t="s">
        <v>292</v>
      </c>
      <c r="E49" s="1" t="s">
        <v>338</v>
      </c>
      <c r="F49" s="1" t="s">
        <v>573</v>
      </c>
      <c r="G49" s="32">
        <v>152.65</v>
      </c>
      <c r="H49" s="32">
        <v>1.53</v>
      </c>
      <c r="I49" s="1" t="s">
        <v>289</v>
      </c>
    </row>
    <row r="50" spans="1:9" hidden="1" x14ac:dyDescent="0.25">
      <c r="A50" t="s">
        <v>516</v>
      </c>
      <c r="B50" s="1" t="s">
        <v>244</v>
      </c>
      <c r="C50" s="1" t="s">
        <v>96</v>
      </c>
      <c r="D50" s="1" t="s">
        <v>292</v>
      </c>
      <c r="E50" s="1" t="s">
        <v>338</v>
      </c>
      <c r="F50" s="1" t="s">
        <v>574</v>
      </c>
      <c r="G50" s="32">
        <v>152.65</v>
      </c>
      <c r="H50" s="32">
        <v>1.53</v>
      </c>
      <c r="I50" s="1" t="s">
        <v>289</v>
      </c>
    </row>
    <row r="51" spans="1:9" hidden="1" x14ac:dyDescent="0.25">
      <c r="A51" t="s">
        <v>516</v>
      </c>
      <c r="B51" s="1" t="s">
        <v>244</v>
      </c>
      <c r="C51" s="1" t="s">
        <v>96</v>
      </c>
      <c r="D51" s="1" t="s">
        <v>292</v>
      </c>
      <c r="E51" s="1" t="s">
        <v>338</v>
      </c>
      <c r="F51" s="1" t="s">
        <v>575</v>
      </c>
      <c r="G51" s="32">
        <v>357.36</v>
      </c>
      <c r="H51" s="32">
        <v>3.57</v>
      </c>
      <c r="I51" s="1" t="s">
        <v>289</v>
      </c>
    </row>
    <row r="52" spans="1:9" hidden="1" x14ac:dyDescent="0.25">
      <c r="A52" t="s">
        <v>516</v>
      </c>
      <c r="B52" s="1" t="s">
        <v>276</v>
      </c>
      <c r="C52" s="1" t="s">
        <v>457</v>
      </c>
      <c r="D52" s="1" t="s">
        <v>292</v>
      </c>
      <c r="E52" s="1" t="s">
        <v>296</v>
      </c>
      <c r="F52" s="1" t="s">
        <v>576</v>
      </c>
      <c r="G52" s="32">
        <v>1292.76</v>
      </c>
      <c r="H52" s="32">
        <v>12.93</v>
      </c>
      <c r="I52" s="1" t="s">
        <v>289</v>
      </c>
    </row>
    <row r="53" spans="1:9" hidden="1" x14ac:dyDescent="0.25">
      <c r="A53" t="s">
        <v>516</v>
      </c>
      <c r="B53" s="1" t="s">
        <v>276</v>
      </c>
      <c r="C53" s="1" t="s">
        <v>105</v>
      </c>
      <c r="D53" s="1" t="s">
        <v>292</v>
      </c>
      <c r="E53" s="1" t="s">
        <v>296</v>
      </c>
      <c r="F53" s="1" t="s">
        <v>577</v>
      </c>
      <c r="G53" s="32">
        <v>1292.76</v>
      </c>
      <c r="H53" s="32">
        <v>12.93</v>
      </c>
      <c r="I53" s="1" t="s">
        <v>289</v>
      </c>
    </row>
    <row r="54" spans="1:9" hidden="1" x14ac:dyDescent="0.25">
      <c r="A54" t="s">
        <v>516</v>
      </c>
      <c r="B54" s="1" t="s">
        <v>268</v>
      </c>
      <c r="C54" s="1" t="s">
        <v>117</v>
      </c>
      <c r="D54" s="1" t="s">
        <v>292</v>
      </c>
      <c r="E54" s="1" t="s">
        <v>296</v>
      </c>
      <c r="F54" s="1" t="s">
        <v>578</v>
      </c>
      <c r="G54" s="32">
        <v>750</v>
      </c>
      <c r="H54" s="32">
        <v>7.5</v>
      </c>
      <c r="I54" s="1" t="s">
        <v>289</v>
      </c>
    </row>
    <row r="55" spans="1:9" hidden="1" x14ac:dyDescent="0.25">
      <c r="A55" t="s">
        <v>516</v>
      </c>
      <c r="B55" s="1" t="s">
        <v>272</v>
      </c>
      <c r="C55" s="1" t="s">
        <v>111</v>
      </c>
      <c r="D55" s="1" t="s">
        <v>292</v>
      </c>
      <c r="E55" s="1" t="s">
        <v>296</v>
      </c>
      <c r="F55" s="1" t="s">
        <v>579</v>
      </c>
      <c r="G55" s="32">
        <v>377.6</v>
      </c>
      <c r="H55" s="32">
        <v>3.78</v>
      </c>
      <c r="I55" s="1" t="s">
        <v>289</v>
      </c>
    </row>
    <row r="56" spans="1:9" hidden="1" x14ac:dyDescent="0.25">
      <c r="A56" t="s">
        <v>516</v>
      </c>
      <c r="B56" s="1" t="s">
        <v>270</v>
      </c>
      <c r="C56" s="1" t="s">
        <v>111</v>
      </c>
      <c r="D56" s="1" t="s">
        <v>292</v>
      </c>
      <c r="E56" s="1" t="s">
        <v>296</v>
      </c>
      <c r="F56" s="1" t="s">
        <v>580</v>
      </c>
      <c r="G56" s="32">
        <v>148.04</v>
      </c>
      <c r="H56" s="32">
        <v>1.48</v>
      </c>
      <c r="I56" s="1" t="s">
        <v>289</v>
      </c>
    </row>
    <row r="57" spans="1:9" hidden="1" x14ac:dyDescent="0.25">
      <c r="A57" t="s">
        <v>516</v>
      </c>
      <c r="B57" s="1" t="s">
        <v>264</v>
      </c>
      <c r="C57" s="1" t="s">
        <v>486</v>
      </c>
      <c r="D57" s="1" t="s">
        <v>292</v>
      </c>
      <c r="E57" s="1" t="s">
        <v>322</v>
      </c>
      <c r="F57" s="1" t="s">
        <v>581</v>
      </c>
      <c r="G57" s="32">
        <v>150</v>
      </c>
      <c r="H57" s="32">
        <v>1.5</v>
      </c>
      <c r="I57" s="1" t="s">
        <v>289</v>
      </c>
    </row>
    <row r="58" spans="1:9" x14ac:dyDescent="0.25">
      <c r="A58" t="s">
        <v>567</v>
      </c>
      <c r="B58" s="1" t="s">
        <v>256</v>
      </c>
      <c r="C58" s="1" t="s">
        <v>676</v>
      </c>
      <c r="D58" s="1" t="s">
        <v>292</v>
      </c>
      <c r="E58" s="1" t="s">
        <v>677</v>
      </c>
      <c r="F58" s="1" t="s">
        <v>678</v>
      </c>
      <c r="G58" s="32">
        <v>630</v>
      </c>
      <c r="H58" s="32">
        <v>6.3</v>
      </c>
      <c r="I58" s="1" t="s">
        <v>289</v>
      </c>
    </row>
    <row r="59" spans="1:9" x14ac:dyDescent="0.25">
      <c r="A59" t="s">
        <v>567</v>
      </c>
      <c r="B59" s="1" t="s">
        <v>256</v>
      </c>
      <c r="C59" s="1" t="s">
        <v>533</v>
      </c>
      <c r="D59" s="1" t="s">
        <v>292</v>
      </c>
      <c r="E59" s="1" t="s">
        <v>677</v>
      </c>
      <c r="F59" s="1" t="s">
        <v>679</v>
      </c>
      <c r="G59" s="32">
        <v>315</v>
      </c>
      <c r="H59" s="32">
        <v>3.15</v>
      </c>
      <c r="I59" s="1" t="s">
        <v>289</v>
      </c>
    </row>
    <row r="60" spans="1:9" x14ac:dyDescent="0.25">
      <c r="A60" t="s">
        <v>567</v>
      </c>
      <c r="B60" s="1" t="s">
        <v>256</v>
      </c>
      <c r="C60" s="1" t="s">
        <v>105</v>
      </c>
      <c r="D60" s="1" t="s">
        <v>292</v>
      </c>
      <c r="E60" s="1" t="s">
        <v>677</v>
      </c>
      <c r="F60" s="1" t="s">
        <v>680</v>
      </c>
      <c r="G60" s="32">
        <v>375</v>
      </c>
      <c r="H60" s="32">
        <v>3.75</v>
      </c>
      <c r="I60" s="1" t="s">
        <v>289</v>
      </c>
    </row>
    <row r="61" spans="1:9" x14ac:dyDescent="0.25">
      <c r="A61" t="s">
        <v>567</v>
      </c>
      <c r="B61" s="1" t="s">
        <v>256</v>
      </c>
      <c r="C61" s="1" t="s">
        <v>676</v>
      </c>
      <c r="D61" s="1" t="s">
        <v>292</v>
      </c>
      <c r="E61" s="1" t="s">
        <v>677</v>
      </c>
      <c r="F61" s="1" t="s">
        <v>681</v>
      </c>
      <c r="G61" s="32">
        <v>390</v>
      </c>
      <c r="H61" s="32">
        <v>3.9</v>
      </c>
      <c r="I61" s="1" t="s">
        <v>289</v>
      </c>
    </row>
    <row r="62" spans="1:9" x14ac:dyDescent="0.25">
      <c r="A62" t="s">
        <v>567</v>
      </c>
      <c r="B62" s="1" t="s">
        <v>268</v>
      </c>
      <c r="C62" s="1" t="s">
        <v>531</v>
      </c>
      <c r="D62" s="1" t="s">
        <v>292</v>
      </c>
      <c r="E62" s="1" t="s">
        <v>296</v>
      </c>
      <c r="F62" s="1" t="s">
        <v>682</v>
      </c>
      <c r="G62" s="32">
        <v>750</v>
      </c>
      <c r="H62" s="32">
        <v>7.5</v>
      </c>
      <c r="I62" s="1" t="s">
        <v>289</v>
      </c>
    </row>
    <row r="63" spans="1:9" x14ac:dyDescent="0.25">
      <c r="A63" t="s">
        <v>567</v>
      </c>
      <c r="B63" s="1" t="s">
        <v>268</v>
      </c>
      <c r="C63" s="1" t="s">
        <v>569</v>
      </c>
      <c r="D63" s="1" t="s">
        <v>292</v>
      </c>
      <c r="E63" s="1" t="s">
        <v>296</v>
      </c>
      <c r="F63" s="1" t="s">
        <v>683</v>
      </c>
      <c r="G63" s="32">
        <v>750</v>
      </c>
      <c r="H63" s="32">
        <v>7.5</v>
      </c>
      <c r="I63" s="1" t="s">
        <v>289</v>
      </c>
    </row>
    <row r="64" spans="1:9" x14ac:dyDescent="0.25">
      <c r="A64" t="s">
        <v>567</v>
      </c>
      <c r="B64" s="1" t="s">
        <v>274</v>
      </c>
      <c r="C64" s="1" t="s">
        <v>112</v>
      </c>
      <c r="D64" s="1" t="s">
        <v>292</v>
      </c>
      <c r="E64" s="1" t="s">
        <v>291</v>
      </c>
      <c r="F64" s="1" t="s">
        <v>684</v>
      </c>
      <c r="G64" s="32">
        <v>141.1</v>
      </c>
      <c r="H64" s="32">
        <v>1.41</v>
      </c>
      <c r="I64" s="1" t="s">
        <v>289</v>
      </c>
    </row>
    <row r="65" spans="1:9" x14ac:dyDescent="0.25">
      <c r="A65" t="s">
        <v>567</v>
      </c>
      <c r="B65" s="1" t="s">
        <v>282</v>
      </c>
      <c r="C65" s="1" t="s">
        <v>96</v>
      </c>
      <c r="D65" s="1" t="s">
        <v>292</v>
      </c>
      <c r="E65" s="1" t="s">
        <v>296</v>
      </c>
      <c r="F65" s="1" t="s">
        <v>685</v>
      </c>
      <c r="G65" s="32">
        <v>143.65</v>
      </c>
      <c r="H65" s="32">
        <v>1.44</v>
      </c>
      <c r="I65" s="1" t="s">
        <v>289</v>
      </c>
    </row>
    <row r="66" spans="1:9" x14ac:dyDescent="0.25">
      <c r="A66" t="s">
        <v>567</v>
      </c>
      <c r="B66" s="1" t="s">
        <v>282</v>
      </c>
      <c r="C66" s="1" t="s">
        <v>547</v>
      </c>
      <c r="D66" s="1" t="s">
        <v>292</v>
      </c>
      <c r="E66" s="1" t="s">
        <v>296</v>
      </c>
      <c r="F66" s="1" t="s">
        <v>686</v>
      </c>
      <c r="G66" s="32">
        <v>143.63999999999999</v>
      </c>
      <c r="H66" s="32">
        <v>1.43</v>
      </c>
      <c r="I66" s="1" t="s">
        <v>289</v>
      </c>
    </row>
    <row r="67" spans="1:9" x14ac:dyDescent="0.25">
      <c r="A67" t="s">
        <v>567</v>
      </c>
      <c r="B67" s="1" t="s">
        <v>282</v>
      </c>
      <c r="C67" s="1" t="s">
        <v>122</v>
      </c>
      <c r="D67" s="1" t="s">
        <v>292</v>
      </c>
      <c r="E67" s="1" t="s">
        <v>296</v>
      </c>
      <c r="F67" s="1" t="s">
        <v>687</v>
      </c>
      <c r="G67" s="32">
        <v>143.63999999999999</v>
      </c>
      <c r="H67" s="32">
        <v>1.43</v>
      </c>
      <c r="I67" s="1" t="s">
        <v>289</v>
      </c>
    </row>
    <row r="68" spans="1:9" x14ac:dyDescent="0.25">
      <c r="A68" t="s">
        <v>567</v>
      </c>
      <c r="B68" s="1" t="s">
        <v>272</v>
      </c>
      <c r="C68" s="1" t="s">
        <v>541</v>
      </c>
      <c r="D68" s="1" t="s">
        <v>292</v>
      </c>
      <c r="E68" s="1" t="s">
        <v>296</v>
      </c>
      <c r="F68" s="1" t="s">
        <v>688</v>
      </c>
      <c r="G68" s="32">
        <v>377.6</v>
      </c>
      <c r="H68" s="32">
        <v>3.78</v>
      </c>
      <c r="I68" s="1" t="s">
        <v>289</v>
      </c>
    </row>
    <row r="69" spans="1:9" x14ac:dyDescent="0.25">
      <c r="A69" t="s">
        <v>567</v>
      </c>
      <c r="B69" s="1" t="s">
        <v>248</v>
      </c>
      <c r="C69" s="1" t="s">
        <v>545</v>
      </c>
      <c r="D69" s="1" t="s">
        <v>292</v>
      </c>
      <c r="E69" s="1" t="s">
        <v>296</v>
      </c>
      <c r="F69" s="1" t="s">
        <v>689</v>
      </c>
      <c r="G69" s="32">
        <v>165.92</v>
      </c>
      <c r="H69" s="32">
        <v>1.66</v>
      </c>
      <c r="I69" s="1" t="s">
        <v>289</v>
      </c>
    </row>
    <row r="70" spans="1:9" x14ac:dyDescent="0.25">
      <c r="A70" t="s">
        <v>567</v>
      </c>
      <c r="B70" s="1" t="s">
        <v>250</v>
      </c>
      <c r="C70" s="1" t="s">
        <v>99</v>
      </c>
      <c r="D70" s="1" t="s">
        <v>292</v>
      </c>
      <c r="E70" s="1" t="s">
        <v>305</v>
      </c>
      <c r="F70" s="1" t="s">
        <v>690</v>
      </c>
      <c r="G70" s="32">
        <v>1238.02</v>
      </c>
      <c r="H70" s="32">
        <v>12.38</v>
      </c>
      <c r="I70" s="1" t="s">
        <v>289</v>
      </c>
    </row>
    <row r="71" spans="1:9" x14ac:dyDescent="0.25">
      <c r="A71" t="s">
        <v>567</v>
      </c>
      <c r="B71" s="1" t="s">
        <v>264</v>
      </c>
      <c r="C71" s="1" t="s">
        <v>123</v>
      </c>
      <c r="D71" s="1" t="s">
        <v>292</v>
      </c>
      <c r="E71" s="1" t="s">
        <v>512</v>
      </c>
      <c r="F71" s="1" t="s">
        <v>691</v>
      </c>
      <c r="G71" s="32">
        <v>220</v>
      </c>
      <c r="H71" s="32">
        <v>2.2000000000000002</v>
      </c>
      <c r="I71" s="1" t="s">
        <v>289</v>
      </c>
    </row>
    <row r="72" spans="1:9" x14ac:dyDescent="0.25">
      <c r="A72" t="s">
        <v>567</v>
      </c>
      <c r="B72" s="1" t="s">
        <v>240</v>
      </c>
      <c r="C72" s="1" t="s">
        <v>554</v>
      </c>
      <c r="D72" s="1" t="s">
        <v>292</v>
      </c>
      <c r="E72" s="1" t="s">
        <v>305</v>
      </c>
      <c r="F72" s="1" t="s">
        <v>692</v>
      </c>
      <c r="G72" s="32">
        <v>20570.400000000001</v>
      </c>
      <c r="H72" s="32">
        <v>205.69</v>
      </c>
      <c r="I72" s="1" t="s">
        <v>289</v>
      </c>
    </row>
    <row r="73" spans="1:9" x14ac:dyDescent="0.25">
      <c r="A73" t="s">
        <v>518</v>
      </c>
      <c r="B73"/>
      <c r="C73"/>
      <c r="D73"/>
      <c r="E73"/>
      <c r="F73"/>
      <c r="G73" s="32">
        <f>SUBTOTAL(109,Tabla4[MONTO])</f>
        <v>26353.97</v>
      </c>
      <c r="H73" s="32">
        <f>SUBTOTAL(109,Tabla4[RETENCION])</f>
        <v>263.52</v>
      </c>
      <c r="I7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 filterMode="1">
    <tabColor rgb="FFFF0000"/>
  </sheetPr>
  <dimension ref="A1:S2997"/>
  <sheetViews>
    <sheetView topLeftCell="E1" workbookViewId="0">
      <selection activeCell="B30" sqref="B30:S34"/>
    </sheetView>
  </sheetViews>
  <sheetFormatPr baseColWidth="10" defaultRowHeight="15" x14ac:dyDescent="0.25"/>
  <cols>
    <col min="2" max="3" width="11.42578125" style="1"/>
    <col min="4" max="4" width="32.28515625" style="1" bestFit="1" customWidth="1"/>
    <col min="5" max="5" width="15" style="1" bestFit="1" customWidth="1"/>
    <col min="6" max="6" width="11.42578125" style="1"/>
    <col min="7" max="7" width="11.42578125" style="32"/>
    <col min="8" max="8" width="11.42578125" style="1"/>
    <col min="9" max="9" width="11.42578125" style="32"/>
    <col min="10" max="19" width="11.42578125" style="1"/>
  </cols>
  <sheetData>
    <row r="1" spans="1:19" x14ac:dyDescent="0.25">
      <c r="A1" t="s">
        <v>17</v>
      </c>
      <c r="B1" s="1" t="s">
        <v>401</v>
      </c>
      <c r="C1" s="1" t="s">
        <v>400</v>
      </c>
      <c r="D1" s="1" t="s">
        <v>399</v>
      </c>
      <c r="E1" s="1" t="s">
        <v>70</v>
      </c>
      <c r="F1" s="1" t="s">
        <v>398</v>
      </c>
      <c r="G1" s="32" t="s">
        <v>397</v>
      </c>
      <c r="H1" s="1" t="s">
        <v>396</v>
      </c>
      <c r="I1" s="32" t="s">
        <v>395</v>
      </c>
      <c r="J1" s="1" t="s">
        <v>394</v>
      </c>
      <c r="K1" s="1" t="s">
        <v>393</v>
      </c>
      <c r="L1" s="1" t="s">
        <v>392</v>
      </c>
      <c r="M1" s="1" t="s">
        <v>391</v>
      </c>
      <c r="N1" s="1" t="s">
        <v>390</v>
      </c>
      <c r="O1" s="1" t="s">
        <v>389</v>
      </c>
      <c r="P1" s="1" t="s">
        <v>388</v>
      </c>
      <c r="Q1" s="1" t="s">
        <v>387</v>
      </c>
      <c r="R1" s="1" t="s">
        <v>386</v>
      </c>
      <c r="S1" s="1" t="s">
        <v>385</v>
      </c>
    </row>
    <row r="2" spans="1:19" hidden="1" x14ac:dyDescent="0.25">
      <c r="A2" t="s">
        <v>342</v>
      </c>
      <c r="B2" s="1" t="s">
        <v>1</v>
      </c>
      <c r="C2" s="1" t="s">
        <v>371</v>
      </c>
      <c r="D2" s="1" t="s">
        <v>375</v>
      </c>
      <c r="E2" s="1" t="s">
        <v>374</v>
      </c>
      <c r="F2" s="1" t="s">
        <v>378</v>
      </c>
      <c r="G2" s="2">
        <v>2183.33</v>
      </c>
      <c r="H2" s="1" t="s">
        <v>129</v>
      </c>
      <c r="I2" s="32">
        <v>218.33</v>
      </c>
      <c r="J2" s="1" t="s">
        <v>129</v>
      </c>
      <c r="K2" s="1" t="s">
        <v>129</v>
      </c>
      <c r="L2" s="1" t="s">
        <v>129</v>
      </c>
      <c r="M2" s="1" t="s">
        <v>129</v>
      </c>
      <c r="N2" s="1" t="s">
        <v>129</v>
      </c>
      <c r="O2" s="1" t="s">
        <v>129</v>
      </c>
      <c r="P2" s="1" t="s">
        <v>129</v>
      </c>
      <c r="Q2" s="1" t="s">
        <v>129</v>
      </c>
      <c r="R2" s="1" t="s">
        <v>129</v>
      </c>
      <c r="S2" s="1" t="s">
        <v>382</v>
      </c>
    </row>
    <row r="3" spans="1:19" hidden="1" x14ac:dyDescent="0.25">
      <c r="A3" t="s">
        <v>342</v>
      </c>
      <c r="B3" s="1" t="s">
        <v>1</v>
      </c>
      <c r="C3" s="1" t="s">
        <v>371</v>
      </c>
      <c r="D3" s="1" t="s">
        <v>373</v>
      </c>
      <c r="E3" s="1" t="s">
        <v>372</v>
      </c>
      <c r="F3" s="1" t="s">
        <v>378</v>
      </c>
      <c r="G3" s="2">
        <v>158.88999999999999</v>
      </c>
      <c r="H3" s="1" t="s">
        <v>129</v>
      </c>
      <c r="I3" s="32">
        <v>15.89</v>
      </c>
      <c r="J3" s="1" t="s">
        <v>129</v>
      </c>
      <c r="K3" s="1" t="s">
        <v>129</v>
      </c>
      <c r="L3" s="1" t="s">
        <v>129</v>
      </c>
      <c r="M3" s="1" t="s">
        <v>129</v>
      </c>
      <c r="N3" s="1" t="s">
        <v>129</v>
      </c>
      <c r="O3" s="1" t="s">
        <v>129</v>
      </c>
      <c r="P3" s="1" t="s">
        <v>129</v>
      </c>
      <c r="Q3" s="1" t="s">
        <v>129</v>
      </c>
      <c r="R3" s="1" t="s">
        <v>129</v>
      </c>
      <c r="S3" s="1" t="s">
        <v>382</v>
      </c>
    </row>
    <row r="4" spans="1:19" hidden="1" x14ac:dyDescent="0.25">
      <c r="A4" t="s">
        <v>342</v>
      </c>
      <c r="B4" s="1" t="s">
        <v>1</v>
      </c>
      <c r="C4" s="1" t="s">
        <v>371</v>
      </c>
      <c r="D4" s="1" t="s">
        <v>380</v>
      </c>
      <c r="E4" s="1" t="s">
        <v>379</v>
      </c>
      <c r="F4" s="1" t="s">
        <v>378</v>
      </c>
      <c r="G4" s="2">
        <v>210</v>
      </c>
      <c r="H4" s="1" t="s">
        <v>129</v>
      </c>
      <c r="I4" s="32">
        <v>21</v>
      </c>
      <c r="J4" s="1" t="s">
        <v>129</v>
      </c>
      <c r="K4" s="1" t="s">
        <v>129</v>
      </c>
      <c r="L4" s="1" t="s">
        <v>129</v>
      </c>
      <c r="M4" s="1" t="s">
        <v>129</v>
      </c>
      <c r="N4" s="1" t="s">
        <v>129</v>
      </c>
      <c r="O4" s="1" t="s">
        <v>129</v>
      </c>
      <c r="P4" s="1" t="s">
        <v>129</v>
      </c>
      <c r="Q4" s="1" t="s">
        <v>129</v>
      </c>
      <c r="R4" s="1" t="s">
        <v>129</v>
      </c>
      <c r="S4" s="1" t="s">
        <v>382</v>
      </c>
    </row>
    <row r="5" spans="1:19" hidden="1" x14ac:dyDescent="0.25">
      <c r="A5" t="s">
        <v>342</v>
      </c>
      <c r="B5" s="1" t="s">
        <v>1</v>
      </c>
      <c r="C5" s="1" t="s">
        <v>371</v>
      </c>
      <c r="D5" s="1" t="s">
        <v>370</v>
      </c>
      <c r="E5" s="1" t="s">
        <v>369</v>
      </c>
      <c r="F5" s="1" t="s">
        <v>378</v>
      </c>
      <c r="G5" s="2">
        <v>288.88</v>
      </c>
      <c r="H5" s="1" t="s">
        <v>129</v>
      </c>
      <c r="I5" s="32">
        <v>28.89</v>
      </c>
      <c r="J5" s="1" t="s">
        <v>129</v>
      </c>
      <c r="K5" s="1" t="s">
        <v>129</v>
      </c>
      <c r="L5" s="1" t="s">
        <v>129</v>
      </c>
      <c r="M5" s="1" t="s">
        <v>129</v>
      </c>
      <c r="N5" s="1" t="s">
        <v>129</v>
      </c>
      <c r="O5" s="1" t="s">
        <v>129</v>
      </c>
      <c r="P5" s="1" t="s">
        <v>129</v>
      </c>
      <c r="Q5" s="1" t="s">
        <v>129</v>
      </c>
      <c r="R5" s="1" t="s">
        <v>129</v>
      </c>
      <c r="S5" s="1" t="s">
        <v>382</v>
      </c>
    </row>
    <row r="6" spans="1:19" hidden="1" x14ac:dyDescent="0.25">
      <c r="A6" t="s">
        <v>342</v>
      </c>
      <c r="B6" s="1" t="s">
        <v>1</v>
      </c>
      <c r="C6" s="1" t="s">
        <v>371</v>
      </c>
      <c r="D6" s="1" t="s">
        <v>375</v>
      </c>
      <c r="E6" s="1" t="s">
        <v>374</v>
      </c>
      <c r="F6" s="1" t="s">
        <v>131</v>
      </c>
      <c r="G6" s="2">
        <v>600</v>
      </c>
      <c r="H6" s="1" t="s">
        <v>129</v>
      </c>
      <c r="I6" s="32">
        <v>24.32</v>
      </c>
      <c r="J6" s="1" t="s">
        <v>129</v>
      </c>
      <c r="K6" s="1" t="s">
        <v>129</v>
      </c>
      <c r="L6" s="1" t="s">
        <v>384</v>
      </c>
      <c r="M6" s="1" t="s">
        <v>383</v>
      </c>
      <c r="N6" s="1" t="s">
        <v>129</v>
      </c>
      <c r="O6" s="1" t="s">
        <v>129</v>
      </c>
      <c r="P6" s="1" t="s">
        <v>129</v>
      </c>
      <c r="Q6" s="1" t="s">
        <v>129</v>
      </c>
      <c r="R6" s="1" t="s">
        <v>129</v>
      </c>
      <c r="S6" s="1" t="s">
        <v>382</v>
      </c>
    </row>
    <row r="7" spans="1:19" hidden="1" x14ac:dyDescent="0.25">
      <c r="A7" t="s">
        <v>318</v>
      </c>
      <c r="B7" s="1" t="s">
        <v>1</v>
      </c>
      <c r="C7" s="1" t="s">
        <v>371</v>
      </c>
      <c r="D7" s="1" t="s">
        <v>375</v>
      </c>
      <c r="E7" s="1" t="s">
        <v>374</v>
      </c>
      <c r="F7" s="1" t="s">
        <v>378</v>
      </c>
      <c r="G7" s="32">
        <v>322.20999999999998</v>
      </c>
      <c r="H7" s="1" t="s">
        <v>129</v>
      </c>
      <c r="I7" s="32">
        <v>32.22</v>
      </c>
      <c r="J7" s="1" t="s">
        <v>129</v>
      </c>
      <c r="K7" s="1" t="s">
        <v>129</v>
      </c>
      <c r="L7" s="1" t="s">
        <v>129</v>
      </c>
      <c r="M7" s="1" t="s">
        <v>129</v>
      </c>
      <c r="N7" s="1" t="s">
        <v>129</v>
      </c>
      <c r="O7" s="1" t="s">
        <v>129</v>
      </c>
      <c r="P7" s="1" t="s">
        <v>129</v>
      </c>
      <c r="Q7" s="1" t="s">
        <v>129</v>
      </c>
      <c r="R7" s="1" t="s">
        <v>129</v>
      </c>
      <c r="S7" s="1" t="s">
        <v>381</v>
      </c>
    </row>
    <row r="8" spans="1:19" hidden="1" x14ac:dyDescent="0.25">
      <c r="A8" t="s">
        <v>318</v>
      </c>
      <c r="B8" s="1" t="s">
        <v>1</v>
      </c>
      <c r="C8" s="1" t="s">
        <v>371</v>
      </c>
      <c r="D8" s="1" t="s">
        <v>373</v>
      </c>
      <c r="E8" s="1" t="s">
        <v>372</v>
      </c>
      <c r="F8" s="1" t="s">
        <v>378</v>
      </c>
      <c r="G8" s="32">
        <v>158.88999999999999</v>
      </c>
      <c r="H8" s="1" t="s">
        <v>129</v>
      </c>
      <c r="I8" s="32">
        <v>15.888999999999999</v>
      </c>
      <c r="J8" s="1" t="s">
        <v>129</v>
      </c>
      <c r="K8" s="1" t="s">
        <v>129</v>
      </c>
      <c r="L8" s="1" t="s">
        <v>129</v>
      </c>
      <c r="M8" s="1" t="s">
        <v>129</v>
      </c>
      <c r="N8" s="1" t="s">
        <v>129</v>
      </c>
      <c r="O8" s="1" t="s">
        <v>129</v>
      </c>
      <c r="P8" s="1" t="s">
        <v>129</v>
      </c>
      <c r="Q8" s="1" t="s">
        <v>129</v>
      </c>
      <c r="R8" s="1" t="s">
        <v>129</v>
      </c>
      <c r="S8" s="1" t="s">
        <v>381</v>
      </c>
    </row>
    <row r="9" spans="1:19" hidden="1" x14ac:dyDescent="0.25">
      <c r="A9" t="s">
        <v>318</v>
      </c>
      <c r="B9" s="1" t="s">
        <v>1</v>
      </c>
      <c r="C9" s="1" t="s">
        <v>371</v>
      </c>
      <c r="D9" s="1" t="s">
        <v>380</v>
      </c>
      <c r="E9" s="1" t="s">
        <v>379</v>
      </c>
      <c r="F9" s="1" t="s">
        <v>378</v>
      </c>
      <c r="G9" s="32">
        <v>260</v>
      </c>
      <c r="H9" s="1" t="s">
        <v>129</v>
      </c>
      <c r="I9" s="32">
        <v>26</v>
      </c>
      <c r="J9" s="1" t="s">
        <v>129</v>
      </c>
      <c r="K9" s="1" t="s">
        <v>129</v>
      </c>
      <c r="L9" s="1" t="s">
        <v>129</v>
      </c>
      <c r="M9" s="1" t="s">
        <v>129</v>
      </c>
      <c r="N9" s="1" t="s">
        <v>129</v>
      </c>
      <c r="O9" s="1" t="s">
        <v>129</v>
      </c>
      <c r="P9" s="1" t="s">
        <v>129</v>
      </c>
      <c r="Q9" s="1" t="s">
        <v>129</v>
      </c>
      <c r="R9" s="1" t="s">
        <v>129</v>
      </c>
      <c r="S9" s="1" t="s">
        <v>381</v>
      </c>
    </row>
    <row r="10" spans="1:19" hidden="1" x14ac:dyDescent="0.25">
      <c r="A10" t="s">
        <v>318</v>
      </c>
      <c r="B10" s="1" t="s">
        <v>1</v>
      </c>
      <c r="C10" s="1" t="s">
        <v>371</v>
      </c>
      <c r="D10" s="1" t="s">
        <v>370</v>
      </c>
      <c r="E10" s="1" t="s">
        <v>369</v>
      </c>
      <c r="F10" s="1" t="s">
        <v>378</v>
      </c>
      <c r="G10" s="32">
        <v>288.88</v>
      </c>
      <c r="H10" s="1" t="s">
        <v>129</v>
      </c>
      <c r="I10" s="32">
        <v>28.888000000000002</v>
      </c>
      <c r="J10" s="1" t="s">
        <v>129</v>
      </c>
      <c r="K10" s="1" t="s">
        <v>129</v>
      </c>
      <c r="L10" s="1" t="s">
        <v>129</v>
      </c>
      <c r="M10" s="1" t="s">
        <v>129</v>
      </c>
      <c r="N10" s="1" t="s">
        <v>129</v>
      </c>
      <c r="O10" s="1" t="s">
        <v>129</v>
      </c>
      <c r="P10" s="1" t="s">
        <v>129</v>
      </c>
      <c r="Q10" s="1" t="s">
        <v>129</v>
      </c>
      <c r="R10" s="1" t="s">
        <v>129</v>
      </c>
      <c r="S10" s="1" t="s">
        <v>381</v>
      </c>
    </row>
    <row r="11" spans="1:19" hidden="1" x14ac:dyDescent="0.25">
      <c r="A11" t="s">
        <v>318</v>
      </c>
      <c r="B11" s="1" t="s">
        <v>1</v>
      </c>
      <c r="C11" s="1" t="s">
        <v>371</v>
      </c>
      <c r="D11" s="1" t="s">
        <v>375</v>
      </c>
      <c r="E11" s="1" t="s">
        <v>374</v>
      </c>
      <c r="F11" s="1" t="s">
        <v>131</v>
      </c>
      <c r="G11" s="32">
        <v>1800</v>
      </c>
      <c r="H11" s="1" t="s">
        <v>129</v>
      </c>
      <c r="I11" s="32">
        <v>208.86</v>
      </c>
      <c r="J11" s="1" t="s">
        <v>129</v>
      </c>
      <c r="K11" s="1" t="s">
        <v>129</v>
      </c>
      <c r="L11" s="1" t="s">
        <v>377</v>
      </c>
      <c r="M11" s="1" t="s">
        <v>376</v>
      </c>
      <c r="N11" s="1" t="s">
        <v>129</v>
      </c>
      <c r="O11" s="1" t="s">
        <v>129</v>
      </c>
      <c r="P11" s="1" t="s">
        <v>129</v>
      </c>
      <c r="Q11" s="1" t="s">
        <v>129</v>
      </c>
      <c r="R11" s="1" t="s">
        <v>129</v>
      </c>
      <c r="S11" s="1" t="s">
        <v>381</v>
      </c>
    </row>
    <row r="12" spans="1:19" hidden="1" x14ac:dyDescent="0.25">
      <c r="A12" t="s">
        <v>294</v>
      </c>
      <c r="B12" s="1" t="s">
        <v>1</v>
      </c>
      <c r="C12" s="1" t="s">
        <v>371</v>
      </c>
      <c r="D12" s="1" t="s">
        <v>375</v>
      </c>
      <c r="E12" s="1" t="s">
        <v>374</v>
      </c>
      <c r="F12" s="1" t="s">
        <v>378</v>
      </c>
      <c r="G12" s="32">
        <v>3683.3</v>
      </c>
      <c r="H12" s="1" t="s">
        <v>129</v>
      </c>
      <c r="I12" s="36">
        <v>368.33000000000004</v>
      </c>
      <c r="J12" s="1" t="s">
        <v>129</v>
      </c>
      <c r="K12" s="1" t="s">
        <v>129</v>
      </c>
      <c r="L12" s="1" t="s">
        <v>129</v>
      </c>
      <c r="M12" s="1" t="s">
        <v>129</v>
      </c>
      <c r="N12" s="1" t="s">
        <v>129</v>
      </c>
      <c r="O12" s="1" t="s">
        <v>129</v>
      </c>
      <c r="P12" s="1" t="s">
        <v>129</v>
      </c>
      <c r="Q12" s="1" t="s">
        <v>129</v>
      </c>
      <c r="R12" s="1" t="s">
        <v>129</v>
      </c>
      <c r="S12" s="1" t="s">
        <v>367</v>
      </c>
    </row>
    <row r="13" spans="1:19" hidden="1" x14ac:dyDescent="0.25">
      <c r="A13" t="s">
        <v>294</v>
      </c>
      <c r="B13" s="1" t="s">
        <v>1</v>
      </c>
      <c r="C13" s="1" t="s">
        <v>371</v>
      </c>
      <c r="D13" s="1" t="s">
        <v>373</v>
      </c>
      <c r="E13" s="1" t="s">
        <v>372</v>
      </c>
      <c r="F13" s="1" t="s">
        <v>378</v>
      </c>
      <c r="G13" s="32">
        <v>158.88999999999999</v>
      </c>
      <c r="H13" s="1" t="s">
        <v>129</v>
      </c>
      <c r="I13" s="2">
        <v>15.89</v>
      </c>
      <c r="J13" s="1" t="s">
        <v>129</v>
      </c>
      <c r="K13" s="1" t="s">
        <v>129</v>
      </c>
      <c r="L13" s="1" t="s">
        <v>129</v>
      </c>
      <c r="M13" s="1" t="s">
        <v>129</v>
      </c>
      <c r="N13" s="1" t="s">
        <v>129</v>
      </c>
      <c r="O13" s="1" t="s">
        <v>129</v>
      </c>
      <c r="P13" s="1" t="s">
        <v>129</v>
      </c>
      <c r="Q13" s="1" t="s">
        <v>129</v>
      </c>
      <c r="R13" s="1" t="s">
        <v>129</v>
      </c>
      <c r="S13" s="1" t="s">
        <v>367</v>
      </c>
    </row>
    <row r="14" spans="1:19" hidden="1" x14ac:dyDescent="0.25">
      <c r="A14" t="s">
        <v>294</v>
      </c>
      <c r="B14" s="1" t="s">
        <v>1</v>
      </c>
      <c r="C14" s="1" t="s">
        <v>371</v>
      </c>
      <c r="D14" s="1" t="s">
        <v>380</v>
      </c>
      <c r="E14" s="1" t="s">
        <v>379</v>
      </c>
      <c r="F14" s="1" t="s">
        <v>378</v>
      </c>
      <c r="G14" s="32">
        <v>210</v>
      </c>
      <c r="H14" s="1" t="s">
        <v>129</v>
      </c>
      <c r="I14" s="2">
        <v>21</v>
      </c>
      <c r="J14" s="1" t="s">
        <v>129</v>
      </c>
      <c r="K14" s="1" t="s">
        <v>129</v>
      </c>
      <c r="L14" s="1" t="s">
        <v>129</v>
      </c>
      <c r="M14" s="1" t="s">
        <v>129</v>
      </c>
      <c r="N14" s="1" t="s">
        <v>129</v>
      </c>
      <c r="O14" s="1" t="s">
        <v>129</v>
      </c>
      <c r="P14" s="1" t="s">
        <v>129</v>
      </c>
      <c r="Q14" s="1" t="s">
        <v>129</v>
      </c>
      <c r="R14" s="1" t="s">
        <v>129</v>
      </c>
      <c r="S14" s="1" t="s">
        <v>367</v>
      </c>
    </row>
    <row r="15" spans="1:19" hidden="1" x14ac:dyDescent="0.25">
      <c r="A15" t="s">
        <v>294</v>
      </c>
      <c r="B15" s="1" t="s">
        <v>1</v>
      </c>
      <c r="C15" s="1" t="s">
        <v>371</v>
      </c>
      <c r="D15" s="1" t="s">
        <v>370</v>
      </c>
      <c r="E15" s="1" t="s">
        <v>369</v>
      </c>
      <c r="F15" s="1" t="s">
        <v>378</v>
      </c>
      <c r="G15" s="32">
        <v>288.88</v>
      </c>
      <c r="H15" s="1" t="s">
        <v>129</v>
      </c>
      <c r="I15" s="2">
        <v>28.89</v>
      </c>
      <c r="J15" s="1" t="s">
        <v>129</v>
      </c>
      <c r="K15" s="1" t="s">
        <v>129</v>
      </c>
      <c r="L15" s="1" t="s">
        <v>129</v>
      </c>
      <c r="M15" s="1" t="s">
        <v>129</v>
      </c>
      <c r="N15" s="1" t="s">
        <v>129</v>
      </c>
      <c r="O15" s="1" t="s">
        <v>129</v>
      </c>
      <c r="P15" s="1" t="s">
        <v>129</v>
      </c>
      <c r="Q15" s="1" t="s">
        <v>129</v>
      </c>
      <c r="R15" s="1" t="s">
        <v>129</v>
      </c>
      <c r="S15" s="1" t="s">
        <v>367</v>
      </c>
    </row>
    <row r="16" spans="1:19" hidden="1" x14ac:dyDescent="0.25">
      <c r="A16" t="s">
        <v>294</v>
      </c>
      <c r="B16" s="1" t="s">
        <v>1</v>
      </c>
      <c r="C16" s="1" t="s">
        <v>371</v>
      </c>
      <c r="D16" s="1" t="s">
        <v>375</v>
      </c>
      <c r="E16" s="1" t="s">
        <v>374</v>
      </c>
      <c r="F16" s="1" t="s">
        <v>131</v>
      </c>
      <c r="G16" s="32">
        <v>1800</v>
      </c>
      <c r="H16" s="1" t="s">
        <v>129</v>
      </c>
      <c r="I16" s="32">
        <v>208.86</v>
      </c>
      <c r="J16" s="1" t="s">
        <v>129</v>
      </c>
      <c r="K16" s="1" t="s">
        <v>129</v>
      </c>
      <c r="L16" s="1" t="s">
        <v>377</v>
      </c>
      <c r="M16" s="1" t="s">
        <v>376</v>
      </c>
      <c r="N16" s="1" t="s">
        <v>129</v>
      </c>
      <c r="O16" s="1" t="s">
        <v>129</v>
      </c>
      <c r="P16" s="1" t="s">
        <v>129</v>
      </c>
      <c r="Q16" s="1" t="s">
        <v>129</v>
      </c>
      <c r="R16" s="1" t="s">
        <v>129</v>
      </c>
      <c r="S16" s="1" t="s">
        <v>367</v>
      </c>
    </row>
    <row r="17" spans="1:19" hidden="1" x14ac:dyDescent="0.25">
      <c r="A17" t="s">
        <v>294</v>
      </c>
      <c r="B17" s="1" t="s">
        <v>1</v>
      </c>
      <c r="C17" s="1" t="s">
        <v>371</v>
      </c>
      <c r="D17" s="1" t="s">
        <v>375</v>
      </c>
      <c r="E17" s="1" t="s">
        <v>374</v>
      </c>
      <c r="F17" s="1" t="s">
        <v>368</v>
      </c>
      <c r="G17" s="32">
        <v>368.42</v>
      </c>
      <c r="H17" s="1" t="s">
        <v>129</v>
      </c>
      <c r="I17" s="2">
        <v>18.420000000000002</v>
      </c>
      <c r="J17" s="1" t="s">
        <v>129</v>
      </c>
      <c r="K17" s="1" t="s">
        <v>129</v>
      </c>
      <c r="L17" s="1" t="s">
        <v>129</v>
      </c>
      <c r="M17" s="1" t="s">
        <v>129</v>
      </c>
      <c r="N17" s="1" t="s">
        <v>129</v>
      </c>
      <c r="O17" s="1" t="s">
        <v>129</v>
      </c>
      <c r="P17" s="1" t="s">
        <v>129</v>
      </c>
      <c r="Q17" s="1" t="s">
        <v>129</v>
      </c>
      <c r="R17" s="1" t="s">
        <v>129</v>
      </c>
      <c r="S17" s="1" t="s">
        <v>367</v>
      </c>
    </row>
    <row r="18" spans="1:19" hidden="1" x14ac:dyDescent="0.25">
      <c r="A18" t="s">
        <v>294</v>
      </c>
      <c r="B18" s="1" t="s">
        <v>1</v>
      </c>
      <c r="C18" s="1" t="s">
        <v>371</v>
      </c>
      <c r="D18" s="1" t="s">
        <v>373</v>
      </c>
      <c r="E18" s="1" t="s">
        <v>372</v>
      </c>
      <c r="F18" s="1" t="s">
        <v>368</v>
      </c>
      <c r="G18" s="32">
        <v>368.42</v>
      </c>
      <c r="H18" s="1" t="s">
        <v>129</v>
      </c>
      <c r="I18" s="2">
        <v>18.420000000000002</v>
      </c>
      <c r="J18" s="1" t="s">
        <v>129</v>
      </c>
      <c r="K18" s="1" t="s">
        <v>129</v>
      </c>
      <c r="L18" s="1" t="s">
        <v>129</v>
      </c>
      <c r="M18" s="1" t="s">
        <v>129</v>
      </c>
      <c r="N18" s="1" t="s">
        <v>129</v>
      </c>
      <c r="O18" s="1" t="s">
        <v>129</v>
      </c>
      <c r="P18" s="1" t="s">
        <v>129</v>
      </c>
      <c r="Q18" s="1" t="s">
        <v>129</v>
      </c>
      <c r="R18" s="1" t="s">
        <v>129</v>
      </c>
      <c r="S18" s="1" t="s">
        <v>367</v>
      </c>
    </row>
    <row r="19" spans="1:19" hidden="1" x14ac:dyDescent="0.25">
      <c r="A19" t="s">
        <v>294</v>
      </c>
      <c r="B19" s="1" t="s">
        <v>1</v>
      </c>
      <c r="C19" s="1" t="s">
        <v>371</v>
      </c>
      <c r="D19" s="1" t="s">
        <v>370</v>
      </c>
      <c r="E19" s="1" t="s">
        <v>369</v>
      </c>
      <c r="F19" s="1" t="s">
        <v>368</v>
      </c>
      <c r="G19" s="32">
        <v>368.42</v>
      </c>
      <c r="H19" s="1" t="s">
        <v>129</v>
      </c>
      <c r="I19" s="2">
        <v>18.420000000000002</v>
      </c>
      <c r="J19" s="1" t="s">
        <v>129</v>
      </c>
      <c r="K19" s="1" t="s">
        <v>129</v>
      </c>
      <c r="L19" s="1" t="s">
        <v>129</v>
      </c>
      <c r="M19" s="1" t="s">
        <v>129</v>
      </c>
      <c r="N19" s="1" t="s">
        <v>129</v>
      </c>
      <c r="O19" s="1" t="s">
        <v>129</v>
      </c>
      <c r="P19" s="1" t="s">
        <v>129</v>
      </c>
      <c r="Q19" s="1" t="s">
        <v>129</v>
      </c>
      <c r="R19" s="1" t="s">
        <v>129</v>
      </c>
      <c r="S19" s="1" t="s">
        <v>367</v>
      </c>
    </row>
    <row r="20" spans="1:19" hidden="1" x14ac:dyDescent="0.25">
      <c r="A20" t="s">
        <v>87</v>
      </c>
      <c r="B20" s="1" t="s">
        <v>1</v>
      </c>
      <c r="C20" s="1" t="s">
        <v>371</v>
      </c>
      <c r="D20" s="1" t="s">
        <v>375</v>
      </c>
      <c r="E20" s="1" t="s">
        <v>374</v>
      </c>
      <c r="F20" s="1" t="s">
        <v>378</v>
      </c>
      <c r="G20" s="32">
        <v>1072.21</v>
      </c>
      <c r="H20" s="1" t="s">
        <v>129</v>
      </c>
      <c r="I20" s="36">
        <v>107.22</v>
      </c>
      <c r="J20" s="1" t="s">
        <v>129</v>
      </c>
      <c r="K20" s="1" t="s">
        <v>129</v>
      </c>
      <c r="L20" s="1" t="s">
        <v>129</v>
      </c>
      <c r="M20" s="1" t="s">
        <v>129</v>
      </c>
      <c r="N20" s="1" t="s">
        <v>129</v>
      </c>
      <c r="O20" s="1" t="s">
        <v>129</v>
      </c>
      <c r="P20" s="1" t="s">
        <v>129</v>
      </c>
      <c r="Q20" s="1" t="s">
        <v>129</v>
      </c>
      <c r="R20" s="1" t="s">
        <v>129</v>
      </c>
      <c r="S20" s="1" t="s">
        <v>515</v>
      </c>
    </row>
    <row r="21" spans="1:19" hidden="1" x14ac:dyDescent="0.25">
      <c r="A21" t="s">
        <v>87</v>
      </c>
      <c r="B21" s="1" t="s">
        <v>1</v>
      </c>
      <c r="C21" s="1" t="s">
        <v>371</v>
      </c>
      <c r="D21" s="1" t="s">
        <v>373</v>
      </c>
      <c r="E21" s="1" t="s">
        <v>372</v>
      </c>
      <c r="F21" s="1" t="s">
        <v>378</v>
      </c>
      <c r="G21" s="32">
        <v>158.88999999999999</v>
      </c>
      <c r="H21" s="1" t="s">
        <v>129</v>
      </c>
      <c r="I21" s="2">
        <v>15.89</v>
      </c>
      <c r="J21" s="1" t="s">
        <v>129</v>
      </c>
      <c r="K21" s="1" t="s">
        <v>129</v>
      </c>
      <c r="L21" s="1" t="s">
        <v>129</v>
      </c>
      <c r="M21" s="1" t="s">
        <v>129</v>
      </c>
      <c r="N21" s="1" t="s">
        <v>129</v>
      </c>
      <c r="O21" s="1" t="s">
        <v>129</v>
      </c>
      <c r="P21" s="1" t="s">
        <v>129</v>
      </c>
      <c r="Q21" s="1" t="s">
        <v>129</v>
      </c>
      <c r="R21" s="1" t="s">
        <v>129</v>
      </c>
      <c r="S21" s="1" t="s">
        <v>515</v>
      </c>
    </row>
    <row r="22" spans="1:19" hidden="1" x14ac:dyDescent="0.25">
      <c r="A22" t="s">
        <v>87</v>
      </c>
      <c r="B22" s="1" t="s">
        <v>1</v>
      </c>
      <c r="C22" s="1" t="s">
        <v>371</v>
      </c>
      <c r="D22" s="1" t="s">
        <v>380</v>
      </c>
      <c r="E22" s="1" t="s">
        <v>379</v>
      </c>
      <c r="F22" s="1" t="s">
        <v>378</v>
      </c>
      <c r="G22" s="32">
        <v>210</v>
      </c>
      <c r="H22" s="1" t="s">
        <v>129</v>
      </c>
      <c r="I22" s="2">
        <v>21</v>
      </c>
      <c r="J22" s="1" t="s">
        <v>129</v>
      </c>
      <c r="K22" s="1" t="s">
        <v>129</v>
      </c>
      <c r="L22" s="1" t="s">
        <v>129</v>
      </c>
      <c r="M22" s="1" t="s">
        <v>129</v>
      </c>
      <c r="N22" s="1" t="s">
        <v>129</v>
      </c>
      <c r="O22" s="1" t="s">
        <v>129</v>
      </c>
      <c r="P22" s="1" t="s">
        <v>129</v>
      </c>
      <c r="Q22" s="1" t="s">
        <v>129</v>
      </c>
      <c r="R22" s="1" t="s">
        <v>129</v>
      </c>
      <c r="S22" s="1" t="s">
        <v>515</v>
      </c>
    </row>
    <row r="23" spans="1:19" hidden="1" x14ac:dyDescent="0.25">
      <c r="A23" t="s">
        <v>87</v>
      </c>
      <c r="B23" s="1" t="s">
        <v>1</v>
      </c>
      <c r="C23" s="1" t="s">
        <v>371</v>
      </c>
      <c r="D23" s="1" t="s">
        <v>370</v>
      </c>
      <c r="E23" s="1" t="s">
        <v>369</v>
      </c>
      <c r="F23" s="1" t="s">
        <v>378</v>
      </c>
      <c r="G23" s="32">
        <v>288.88</v>
      </c>
      <c r="H23" s="1" t="s">
        <v>129</v>
      </c>
      <c r="I23" s="2">
        <v>28.89</v>
      </c>
      <c r="J23" s="1" t="s">
        <v>129</v>
      </c>
      <c r="K23" s="1" t="s">
        <v>129</v>
      </c>
      <c r="L23" s="1" t="s">
        <v>129</v>
      </c>
      <c r="M23" s="1" t="s">
        <v>129</v>
      </c>
      <c r="N23" s="1" t="s">
        <v>129</v>
      </c>
      <c r="O23" s="1" t="s">
        <v>129</v>
      </c>
      <c r="P23" s="1" t="s">
        <v>129</v>
      </c>
      <c r="Q23" s="1" t="s">
        <v>129</v>
      </c>
      <c r="R23" s="1" t="s">
        <v>129</v>
      </c>
      <c r="S23" s="1" t="s">
        <v>515</v>
      </c>
    </row>
    <row r="24" spans="1:19" hidden="1" x14ac:dyDescent="0.25">
      <c r="A24" t="s">
        <v>87</v>
      </c>
      <c r="B24" s="1" t="s">
        <v>1</v>
      </c>
      <c r="C24" s="1" t="s">
        <v>371</v>
      </c>
      <c r="D24" s="1" t="s">
        <v>375</v>
      </c>
      <c r="E24" s="1" t="s">
        <v>374</v>
      </c>
      <c r="F24" s="1" t="s">
        <v>131</v>
      </c>
      <c r="G24" s="32">
        <v>1800</v>
      </c>
      <c r="H24" s="1" t="s">
        <v>129</v>
      </c>
      <c r="I24" s="32">
        <v>208.86</v>
      </c>
      <c r="J24" s="1" t="s">
        <v>129</v>
      </c>
      <c r="K24" s="1" t="s">
        <v>129</v>
      </c>
      <c r="L24" s="1" t="s">
        <v>377</v>
      </c>
      <c r="M24" s="1" t="s">
        <v>376</v>
      </c>
      <c r="N24" s="1" t="s">
        <v>129</v>
      </c>
      <c r="O24" s="1" t="s">
        <v>129</v>
      </c>
      <c r="P24" s="1" t="s">
        <v>129</v>
      </c>
      <c r="Q24" s="1" t="s">
        <v>129</v>
      </c>
      <c r="R24" s="1" t="s">
        <v>129</v>
      </c>
      <c r="S24" s="1" t="s">
        <v>515</v>
      </c>
    </row>
    <row r="25" spans="1:19" hidden="1" x14ac:dyDescent="0.25">
      <c r="A25" t="s">
        <v>516</v>
      </c>
      <c r="B25" s="1" t="s">
        <v>1</v>
      </c>
      <c r="C25" s="1" t="s">
        <v>371</v>
      </c>
      <c r="D25" s="1" t="s">
        <v>375</v>
      </c>
      <c r="E25" s="1" t="s">
        <v>374</v>
      </c>
      <c r="F25" s="1" t="s">
        <v>378</v>
      </c>
      <c r="G25" s="32">
        <v>1155.55</v>
      </c>
      <c r="H25" s="1" t="s">
        <v>129</v>
      </c>
      <c r="I25" s="36">
        <v>115.55</v>
      </c>
      <c r="J25" s="1" t="s">
        <v>129</v>
      </c>
      <c r="K25" s="1" t="s">
        <v>129</v>
      </c>
      <c r="L25" s="1" t="s">
        <v>129</v>
      </c>
      <c r="M25" s="1" t="s">
        <v>129</v>
      </c>
      <c r="N25" s="1" t="s">
        <v>129</v>
      </c>
      <c r="O25" s="1" t="s">
        <v>129</v>
      </c>
      <c r="P25" s="1" t="s">
        <v>129</v>
      </c>
      <c r="Q25" s="1" t="s">
        <v>129</v>
      </c>
      <c r="R25" s="1" t="s">
        <v>129</v>
      </c>
      <c r="S25" s="1" t="s">
        <v>582</v>
      </c>
    </row>
    <row r="26" spans="1:19" hidden="1" x14ac:dyDescent="0.25">
      <c r="A26" t="s">
        <v>516</v>
      </c>
      <c r="B26" s="1" t="s">
        <v>1</v>
      </c>
      <c r="C26" s="1" t="s">
        <v>371</v>
      </c>
      <c r="D26" s="1" t="s">
        <v>373</v>
      </c>
      <c r="E26" s="1" t="s">
        <v>372</v>
      </c>
      <c r="F26" s="1" t="s">
        <v>378</v>
      </c>
      <c r="G26" s="32">
        <v>158.88999999999999</v>
      </c>
      <c r="H26" s="1" t="s">
        <v>129</v>
      </c>
      <c r="I26" s="2">
        <v>15.89</v>
      </c>
      <c r="J26" s="1" t="s">
        <v>129</v>
      </c>
      <c r="K26" s="1" t="s">
        <v>129</v>
      </c>
      <c r="L26" s="1" t="s">
        <v>129</v>
      </c>
      <c r="M26" s="1" t="s">
        <v>129</v>
      </c>
      <c r="N26" s="1" t="s">
        <v>129</v>
      </c>
      <c r="O26" s="1" t="s">
        <v>129</v>
      </c>
      <c r="P26" s="1" t="s">
        <v>129</v>
      </c>
      <c r="Q26" s="1" t="s">
        <v>129</v>
      </c>
      <c r="R26" s="1" t="s">
        <v>129</v>
      </c>
      <c r="S26" s="1" t="s">
        <v>582</v>
      </c>
    </row>
    <row r="27" spans="1:19" hidden="1" x14ac:dyDescent="0.25">
      <c r="A27" t="s">
        <v>516</v>
      </c>
      <c r="B27" s="1" t="s">
        <v>1</v>
      </c>
      <c r="C27" s="1" t="s">
        <v>371</v>
      </c>
      <c r="D27" s="1" t="s">
        <v>380</v>
      </c>
      <c r="E27" s="1" t="s">
        <v>379</v>
      </c>
      <c r="F27" s="1" t="s">
        <v>378</v>
      </c>
      <c r="G27" s="32">
        <v>210</v>
      </c>
      <c r="H27" s="1" t="s">
        <v>129</v>
      </c>
      <c r="I27" s="2">
        <v>21</v>
      </c>
      <c r="J27" s="1" t="s">
        <v>129</v>
      </c>
      <c r="K27" s="1" t="s">
        <v>129</v>
      </c>
      <c r="L27" s="1" t="s">
        <v>129</v>
      </c>
      <c r="M27" s="1" t="s">
        <v>129</v>
      </c>
      <c r="N27" s="1" t="s">
        <v>129</v>
      </c>
      <c r="O27" s="1" t="s">
        <v>129</v>
      </c>
      <c r="P27" s="1" t="s">
        <v>129</v>
      </c>
      <c r="Q27" s="1" t="s">
        <v>129</v>
      </c>
      <c r="R27" s="1" t="s">
        <v>129</v>
      </c>
      <c r="S27" s="1" t="s">
        <v>582</v>
      </c>
    </row>
    <row r="28" spans="1:19" hidden="1" x14ac:dyDescent="0.25">
      <c r="A28" t="s">
        <v>516</v>
      </c>
      <c r="B28" s="1" t="s">
        <v>1</v>
      </c>
      <c r="C28" s="1" t="s">
        <v>371</v>
      </c>
      <c r="D28" s="1" t="s">
        <v>370</v>
      </c>
      <c r="E28" s="1" t="s">
        <v>369</v>
      </c>
      <c r="F28" s="1" t="s">
        <v>378</v>
      </c>
      <c r="G28" s="32">
        <v>288.88</v>
      </c>
      <c r="H28" s="1" t="s">
        <v>129</v>
      </c>
      <c r="I28" s="2">
        <v>28.89</v>
      </c>
      <c r="J28" s="1" t="s">
        <v>129</v>
      </c>
      <c r="K28" s="1" t="s">
        <v>129</v>
      </c>
      <c r="L28" s="1" t="s">
        <v>129</v>
      </c>
      <c r="M28" s="1" t="s">
        <v>129</v>
      </c>
      <c r="N28" s="1" t="s">
        <v>129</v>
      </c>
      <c r="O28" s="1" t="s">
        <v>129</v>
      </c>
      <c r="P28" s="1" t="s">
        <v>129</v>
      </c>
      <c r="Q28" s="1" t="s">
        <v>129</v>
      </c>
      <c r="R28" s="1" t="s">
        <v>129</v>
      </c>
      <c r="S28" s="1" t="s">
        <v>582</v>
      </c>
    </row>
    <row r="29" spans="1:19" hidden="1" x14ac:dyDescent="0.25">
      <c r="A29" t="s">
        <v>516</v>
      </c>
      <c r="B29" s="1" t="s">
        <v>1</v>
      </c>
      <c r="C29" s="1" t="s">
        <v>371</v>
      </c>
      <c r="D29" s="1" t="s">
        <v>375</v>
      </c>
      <c r="E29" s="1" t="s">
        <v>374</v>
      </c>
      <c r="F29" s="1" t="s">
        <v>131</v>
      </c>
      <c r="G29" s="32">
        <v>1800</v>
      </c>
      <c r="H29" s="1" t="s">
        <v>129</v>
      </c>
      <c r="I29" s="32">
        <v>208.86</v>
      </c>
      <c r="J29" s="1" t="s">
        <v>129</v>
      </c>
      <c r="K29" s="1" t="s">
        <v>129</v>
      </c>
      <c r="L29" s="1" t="s">
        <v>377</v>
      </c>
      <c r="M29" s="1" t="s">
        <v>376</v>
      </c>
      <c r="N29" s="1" t="s">
        <v>129</v>
      </c>
      <c r="O29" s="1" t="s">
        <v>129</v>
      </c>
      <c r="P29" s="1" t="s">
        <v>129</v>
      </c>
      <c r="Q29" s="1" t="s">
        <v>129</v>
      </c>
      <c r="R29" s="1" t="s">
        <v>129</v>
      </c>
      <c r="S29" s="1" t="s">
        <v>582</v>
      </c>
    </row>
    <row r="30" spans="1:19" x14ac:dyDescent="0.25">
      <c r="A30" t="s">
        <v>567</v>
      </c>
      <c r="B30" s="1" t="s">
        <v>1</v>
      </c>
      <c r="C30" s="1" t="s">
        <v>371</v>
      </c>
      <c r="D30" s="1" t="s">
        <v>375</v>
      </c>
      <c r="E30" s="1" t="s">
        <v>374</v>
      </c>
      <c r="F30" s="1" t="s">
        <v>378</v>
      </c>
      <c r="G30" s="32">
        <v>3105.55</v>
      </c>
      <c r="H30" s="1" t="s">
        <v>129</v>
      </c>
      <c r="I30" s="36">
        <v>310.56</v>
      </c>
      <c r="J30" s="1" t="s">
        <v>129</v>
      </c>
      <c r="K30" s="1" t="s">
        <v>129</v>
      </c>
      <c r="L30" s="1" t="s">
        <v>129</v>
      </c>
      <c r="M30" s="1" t="s">
        <v>129</v>
      </c>
      <c r="N30" s="1" t="s">
        <v>129</v>
      </c>
      <c r="O30" s="1" t="s">
        <v>129</v>
      </c>
      <c r="P30" s="1" t="s">
        <v>129</v>
      </c>
      <c r="Q30" s="1" t="s">
        <v>129</v>
      </c>
      <c r="R30" s="1" t="s">
        <v>129</v>
      </c>
      <c r="S30" s="1" t="s">
        <v>693</v>
      </c>
    </row>
    <row r="31" spans="1:19" x14ac:dyDescent="0.25">
      <c r="A31" t="s">
        <v>567</v>
      </c>
      <c r="B31" s="1" t="s">
        <v>1</v>
      </c>
      <c r="C31" s="1" t="s">
        <v>371</v>
      </c>
      <c r="D31" s="1" t="s">
        <v>373</v>
      </c>
      <c r="E31" s="1" t="s">
        <v>372</v>
      </c>
      <c r="F31" s="1" t="s">
        <v>378</v>
      </c>
      <c r="G31" s="32">
        <v>158.88999999999999</v>
      </c>
      <c r="H31" s="1" t="s">
        <v>129</v>
      </c>
      <c r="I31" s="2">
        <v>15.89</v>
      </c>
      <c r="J31" s="1" t="s">
        <v>129</v>
      </c>
      <c r="K31" s="1" t="s">
        <v>129</v>
      </c>
      <c r="L31" s="1" t="s">
        <v>129</v>
      </c>
      <c r="M31" s="1" t="s">
        <v>129</v>
      </c>
      <c r="N31" s="1" t="s">
        <v>129</v>
      </c>
      <c r="O31" s="1" t="s">
        <v>129</v>
      </c>
      <c r="P31" s="1" t="s">
        <v>129</v>
      </c>
      <c r="Q31" s="1" t="s">
        <v>129</v>
      </c>
      <c r="R31" s="1" t="s">
        <v>129</v>
      </c>
      <c r="S31" s="1" t="s">
        <v>693</v>
      </c>
    </row>
    <row r="32" spans="1:19" x14ac:dyDescent="0.25">
      <c r="A32" t="s">
        <v>567</v>
      </c>
      <c r="B32" s="1" t="s">
        <v>1</v>
      </c>
      <c r="C32" s="1" t="s">
        <v>371</v>
      </c>
      <c r="D32" s="1" t="s">
        <v>380</v>
      </c>
      <c r="E32" s="1" t="s">
        <v>379</v>
      </c>
      <c r="F32" s="1" t="s">
        <v>378</v>
      </c>
      <c r="G32" s="32">
        <v>610</v>
      </c>
      <c r="H32" s="1" t="s">
        <v>129</v>
      </c>
      <c r="I32" s="2">
        <v>61</v>
      </c>
      <c r="J32" s="1" t="s">
        <v>129</v>
      </c>
      <c r="K32" s="1" t="s">
        <v>129</v>
      </c>
      <c r="L32" s="1" t="s">
        <v>129</v>
      </c>
      <c r="M32" s="1" t="s">
        <v>129</v>
      </c>
      <c r="N32" s="1" t="s">
        <v>129</v>
      </c>
      <c r="O32" s="1" t="s">
        <v>129</v>
      </c>
      <c r="P32" s="1" t="s">
        <v>129</v>
      </c>
      <c r="Q32" s="1" t="s">
        <v>129</v>
      </c>
      <c r="R32" s="1" t="s">
        <v>129</v>
      </c>
      <c r="S32" s="1" t="s">
        <v>693</v>
      </c>
    </row>
    <row r="33" spans="1:19" x14ac:dyDescent="0.25">
      <c r="A33" t="s">
        <v>567</v>
      </c>
      <c r="B33" s="1" t="s">
        <v>1</v>
      </c>
      <c r="C33" s="1" t="s">
        <v>371</v>
      </c>
      <c r="D33" s="1" t="s">
        <v>370</v>
      </c>
      <c r="E33" s="1" t="s">
        <v>369</v>
      </c>
      <c r="F33" s="1" t="s">
        <v>378</v>
      </c>
      <c r="G33" s="32">
        <v>288.88</v>
      </c>
      <c r="H33" s="1" t="s">
        <v>129</v>
      </c>
      <c r="I33" s="2">
        <v>28.89</v>
      </c>
      <c r="J33" s="1" t="s">
        <v>129</v>
      </c>
      <c r="K33" s="1" t="s">
        <v>129</v>
      </c>
      <c r="L33" s="1" t="s">
        <v>129</v>
      </c>
      <c r="M33" s="1" t="s">
        <v>129</v>
      </c>
      <c r="N33" s="1" t="s">
        <v>129</v>
      </c>
      <c r="O33" s="1" t="s">
        <v>129</v>
      </c>
      <c r="P33" s="1" t="s">
        <v>129</v>
      </c>
      <c r="Q33" s="1" t="s">
        <v>129</v>
      </c>
      <c r="R33" s="1" t="s">
        <v>129</v>
      </c>
      <c r="S33" s="1" t="s">
        <v>693</v>
      </c>
    </row>
    <row r="34" spans="1:19" x14ac:dyDescent="0.25">
      <c r="A34" t="s">
        <v>567</v>
      </c>
      <c r="B34" s="1" t="s">
        <v>1</v>
      </c>
      <c r="C34" s="1" t="s">
        <v>371</v>
      </c>
      <c r="D34" s="1" t="s">
        <v>375</v>
      </c>
      <c r="E34" s="1" t="s">
        <v>374</v>
      </c>
      <c r="F34" s="1" t="s">
        <v>131</v>
      </c>
      <c r="G34" s="32">
        <v>1800</v>
      </c>
      <c r="H34" s="1" t="s">
        <v>129</v>
      </c>
      <c r="I34" s="32">
        <v>208.86</v>
      </c>
      <c r="J34" s="1" t="s">
        <v>129</v>
      </c>
      <c r="K34" s="1" t="s">
        <v>129</v>
      </c>
      <c r="L34" s="1" t="s">
        <v>377</v>
      </c>
      <c r="M34" s="1" t="s">
        <v>376</v>
      </c>
      <c r="N34" s="1" t="s">
        <v>129</v>
      </c>
      <c r="O34" s="1" t="s">
        <v>129</v>
      </c>
      <c r="P34" s="1" t="s">
        <v>129</v>
      </c>
      <c r="Q34" s="1" t="s">
        <v>129</v>
      </c>
      <c r="R34" s="1" t="s">
        <v>129</v>
      </c>
      <c r="S34" s="1" t="s">
        <v>693</v>
      </c>
    </row>
    <row r="2997" spans="1:9" x14ac:dyDescent="0.25">
      <c r="A2997" s="35"/>
      <c r="B2997" s="33"/>
      <c r="C2997" s="33"/>
      <c r="D2997" s="33"/>
      <c r="E2997" s="33"/>
      <c r="F2997" s="33"/>
      <c r="G2997" s="34">
        <f>SUBTOTAL(9,G1:G2996)</f>
        <v>5963.32</v>
      </c>
      <c r="H2997" s="33"/>
      <c r="I2997" s="34">
        <f>SUBTOTAL(9,I1:I2996)</f>
        <v>625.20000000000005</v>
      </c>
    </row>
  </sheetData>
  <autoFilter ref="A1:S34">
    <filterColumn colId="0">
      <filters>
        <filter val="OCTUBRE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workbookViewId="0">
      <selection activeCell="I4" sqref="I4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74" t="s">
        <v>416</v>
      </c>
      <c r="B2" s="75"/>
      <c r="C2" s="75"/>
      <c r="D2" s="76"/>
      <c r="E2" s="83"/>
      <c r="F2" s="84"/>
      <c r="G2" s="89" t="s">
        <v>415</v>
      </c>
      <c r="H2" s="89" t="s">
        <v>414</v>
      </c>
      <c r="I2" s="89" t="s">
        <v>413</v>
      </c>
      <c r="J2" s="89" t="s">
        <v>412</v>
      </c>
      <c r="K2" s="89" t="s">
        <v>288</v>
      </c>
      <c r="L2" s="85" t="s">
        <v>411</v>
      </c>
      <c r="M2" s="86"/>
    </row>
    <row r="3" spans="1:13" ht="15.75" thickBot="1" x14ac:dyDescent="0.3">
      <c r="A3" s="77"/>
      <c r="B3" s="78"/>
      <c r="C3" s="78"/>
      <c r="D3" s="79"/>
      <c r="E3" s="45"/>
      <c r="F3" s="45"/>
      <c r="G3" s="90"/>
      <c r="H3" s="90"/>
      <c r="I3" s="90"/>
      <c r="J3" s="90"/>
      <c r="K3" s="90"/>
      <c r="L3" s="87"/>
      <c r="M3" s="88"/>
    </row>
    <row r="4" spans="1:13" x14ac:dyDescent="0.25">
      <c r="A4" s="77"/>
      <c r="B4" s="78"/>
      <c r="C4" s="78"/>
      <c r="D4" s="79"/>
      <c r="E4" s="45"/>
      <c r="F4" s="45"/>
      <c r="G4" s="57">
        <f>+Tabla3[[#Totals],[V EXENTA]]</f>
        <v>385</v>
      </c>
      <c r="H4" s="57">
        <f>+Tabla2[[#Totals],[V. GRAVADA]]</f>
        <v>71747.759999999966</v>
      </c>
      <c r="I4" s="57">
        <f>+Tabla3[[#Totals],[V GRAVADAS]]</f>
        <v>719.95</v>
      </c>
      <c r="J4" s="57">
        <f>+Tabla3[[#Totals],[EX SERVICE]]</f>
        <v>1057.1099999999999</v>
      </c>
      <c r="K4" s="52"/>
      <c r="L4" s="64"/>
      <c r="M4" s="41"/>
    </row>
    <row r="5" spans="1:13" x14ac:dyDescent="0.25">
      <c r="A5" s="77"/>
      <c r="B5" s="78"/>
      <c r="C5" s="78"/>
      <c r="D5" s="79"/>
      <c r="E5" s="45"/>
      <c r="F5" s="45"/>
      <c r="G5" s="57"/>
      <c r="H5" s="57"/>
      <c r="I5" s="63">
        <f>+I4/1.13</f>
        <v>637.12389380530988</v>
      </c>
      <c r="J5" s="57"/>
      <c r="K5" s="52"/>
      <c r="L5" s="64"/>
      <c r="M5" s="41"/>
    </row>
    <row r="6" spans="1:13" x14ac:dyDescent="0.25">
      <c r="A6" s="77"/>
      <c r="B6" s="78"/>
      <c r="C6" s="78"/>
      <c r="D6" s="79"/>
      <c r="E6" s="45"/>
      <c r="F6" s="45"/>
      <c r="G6" s="57"/>
      <c r="H6" s="57"/>
      <c r="I6" s="57"/>
      <c r="J6" s="57"/>
      <c r="K6" s="52"/>
      <c r="L6" s="64"/>
      <c r="M6" s="41"/>
    </row>
    <row r="7" spans="1:13" ht="15.75" thickBot="1" x14ac:dyDescent="0.3">
      <c r="A7" s="77"/>
      <c r="B7" s="78"/>
      <c r="C7" s="78"/>
      <c r="D7" s="79"/>
      <c r="E7" s="45"/>
      <c r="F7" s="45"/>
      <c r="G7" s="57"/>
      <c r="H7" s="57"/>
      <c r="I7" s="57"/>
      <c r="J7" s="57"/>
      <c r="K7" s="52"/>
      <c r="L7" s="64"/>
      <c r="M7" s="41"/>
    </row>
    <row r="8" spans="1:13" ht="15.75" thickBot="1" x14ac:dyDescent="0.3">
      <c r="A8" s="77"/>
      <c r="B8" s="78"/>
      <c r="C8" s="78"/>
      <c r="D8" s="79"/>
      <c r="E8" s="45"/>
      <c r="F8" s="45"/>
      <c r="G8" s="57"/>
      <c r="H8" s="57"/>
      <c r="I8" s="63">
        <f>+I7/1.13</f>
        <v>0</v>
      </c>
      <c r="J8" s="57"/>
      <c r="K8" s="52"/>
      <c r="L8" s="62" t="s">
        <v>410</v>
      </c>
      <c r="M8" s="41"/>
    </row>
    <row r="9" spans="1:13" ht="15.75" thickBot="1" x14ac:dyDescent="0.3">
      <c r="A9" s="77"/>
      <c r="B9" s="78"/>
      <c r="C9" s="78"/>
      <c r="D9" s="79"/>
      <c r="E9" s="45"/>
      <c r="F9" s="45"/>
      <c r="G9" s="5">
        <f>SUM(G4:G8)</f>
        <v>385</v>
      </c>
      <c r="H9" s="5">
        <f>+H4+H7</f>
        <v>71747.759999999966</v>
      </c>
      <c r="I9" s="5">
        <f>+I8+I5</f>
        <v>637.12389380530988</v>
      </c>
      <c r="J9" s="5">
        <f>+J4</f>
        <v>1057.1099999999999</v>
      </c>
      <c r="K9" s="5">
        <f>SUM(G9:J9)</f>
        <v>73826.99389380528</v>
      </c>
      <c r="L9" s="61">
        <f>+K9*0.0175</f>
        <v>1291.9723931415924</v>
      </c>
      <c r="M9" s="41"/>
    </row>
    <row r="10" spans="1:13" x14ac:dyDescent="0.25">
      <c r="A10" s="77"/>
      <c r="B10" s="78"/>
      <c r="C10" s="78"/>
      <c r="D10" s="79"/>
      <c r="E10" s="45"/>
      <c r="F10" s="45"/>
      <c r="G10" s="43"/>
      <c r="H10" s="43"/>
      <c r="I10" s="43"/>
      <c r="J10" s="43"/>
      <c r="K10" s="43"/>
      <c r="L10" s="93">
        <f>+'RET 10%'!I2997</f>
        <v>625.20000000000005</v>
      </c>
      <c r="M10" s="91">
        <f>+L9+L10</f>
        <v>1917.1723931415925</v>
      </c>
    </row>
    <row r="11" spans="1:13" ht="15.75" thickBot="1" x14ac:dyDescent="0.3">
      <c r="A11" s="77"/>
      <c r="B11" s="78"/>
      <c r="C11" s="78"/>
      <c r="D11" s="79"/>
      <c r="E11" s="45"/>
      <c r="F11" s="45"/>
      <c r="G11" s="43"/>
      <c r="H11" s="43"/>
      <c r="I11" s="43"/>
      <c r="J11" s="43"/>
      <c r="K11" s="43" t="s">
        <v>409</v>
      </c>
      <c r="L11" s="94"/>
      <c r="M11" s="92"/>
    </row>
    <row r="12" spans="1:13" ht="15.75" thickBot="1" x14ac:dyDescent="0.3">
      <c r="A12" s="77"/>
      <c r="B12" s="78"/>
      <c r="C12" s="78"/>
      <c r="D12" s="79"/>
      <c r="E12" s="45"/>
      <c r="F12" s="45"/>
      <c r="G12" s="43"/>
      <c r="H12" s="43"/>
      <c r="I12" s="43"/>
      <c r="J12" s="43"/>
      <c r="K12" s="43"/>
      <c r="L12" s="42"/>
      <c r="M12" s="41"/>
    </row>
    <row r="13" spans="1:13" ht="15.75" thickBot="1" x14ac:dyDescent="0.3">
      <c r="A13" s="77"/>
      <c r="B13" s="78"/>
      <c r="C13" s="78"/>
      <c r="D13" s="79"/>
      <c r="E13" s="60"/>
      <c r="F13" s="59" t="s">
        <v>408</v>
      </c>
      <c r="G13" s="5" t="s">
        <v>407</v>
      </c>
      <c r="H13" s="58"/>
      <c r="I13" s="4" t="s">
        <v>406</v>
      </c>
      <c r="J13" s="43"/>
      <c r="K13" s="43">
        <f>+K9+G9</f>
        <v>74211.99389380528</v>
      </c>
      <c r="L13" s="42"/>
      <c r="M13" s="41"/>
    </row>
    <row r="14" spans="1:13" x14ac:dyDescent="0.25">
      <c r="A14" s="77"/>
      <c r="B14" s="78"/>
      <c r="C14" s="78"/>
      <c r="D14" s="79"/>
      <c r="E14" s="45" t="s">
        <v>405</v>
      </c>
      <c r="F14" s="57">
        <f>+Tabla1[[#Totals],[C. GRAVADA]]</f>
        <v>35303.919999999998</v>
      </c>
      <c r="G14" s="57">
        <f>+Tabla1[[#Totals],[C. EXENTAS]]</f>
        <v>1237.1199999999994</v>
      </c>
      <c r="H14" s="52" t="s">
        <v>405</v>
      </c>
      <c r="I14" s="56">
        <f>+H9+I9</f>
        <v>72384.88389380528</v>
      </c>
      <c r="J14" s="43"/>
      <c r="K14" s="43">
        <f>+K13/K9</f>
        <v>1.0052148947111919</v>
      </c>
      <c r="L14" s="42">
        <f>+K14*F15-F15</f>
        <v>23.933809340003791</v>
      </c>
      <c r="M14" s="41"/>
    </row>
    <row r="15" spans="1:13" x14ac:dyDescent="0.25">
      <c r="A15" s="77"/>
      <c r="B15" s="78"/>
      <c r="C15" s="78"/>
      <c r="D15" s="79"/>
      <c r="E15" s="45" t="s">
        <v>404</v>
      </c>
      <c r="F15" s="57">
        <f>+F14*0.13</f>
        <v>4589.5096000000003</v>
      </c>
      <c r="G15" s="57"/>
      <c r="H15" s="52" t="s">
        <v>404</v>
      </c>
      <c r="I15" s="56">
        <f>+I14*0.13</f>
        <v>9410.0349061946872</v>
      </c>
      <c r="J15" s="43"/>
      <c r="K15" s="43"/>
      <c r="L15" s="42"/>
      <c r="M15" s="41"/>
    </row>
    <row r="16" spans="1:13" ht="15.75" thickBot="1" x14ac:dyDescent="0.3">
      <c r="A16" s="77"/>
      <c r="B16" s="78"/>
      <c r="C16" s="78"/>
      <c r="D16" s="79"/>
      <c r="E16" s="45"/>
      <c r="F16" s="57"/>
      <c r="G16" s="57"/>
      <c r="H16" s="52"/>
      <c r="I16" s="56"/>
      <c r="J16" s="43"/>
      <c r="K16" s="43"/>
      <c r="L16" s="55">
        <f>+L9+L10+J18</f>
        <v>6498.1115086762838</v>
      </c>
      <c r="M16" s="41"/>
    </row>
    <row r="17" spans="1:13" ht="15.75" thickTop="1" x14ac:dyDescent="0.25">
      <c r="A17" s="77"/>
      <c r="B17" s="78"/>
      <c r="C17" s="78"/>
      <c r="D17" s="79"/>
      <c r="E17" s="45"/>
      <c r="F17" s="54"/>
      <c r="G17" s="53" t="s">
        <v>403</v>
      </c>
      <c r="H17" s="52"/>
      <c r="I17" s="51" t="s">
        <v>402</v>
      </c>
      <c r="J17" s="43"/>
      <c r="K17" s="43"/>
      <c r="L17" s="42"/>
      <c r="M17" s="41"/>
    </row>
    <row r="18" spans="1:13" ht="15.75" thickBot="1" x14ac:dyDescent="0.3">
      <c r="A18" s="77"/>
      <c r="B18" s="78"/>
      <c r="C18" s="78"/>
      <c r="D18" s="79"/>
      <c r="E18" s="45"/>
      <c r="F18" s="50">
        <f>+F15+F16</f>
        <v>4589.5096000000003</v>
      </c>
      <c r="G18" s="49">
        <f>+L14</f>
        <v>23.933809340003791</v>
      </c>
      <c r="H18" s="48">
        <f>+I15-G19</f>
        <v>4844.4591155346907</v>
      </c>
      <c r="I18" s="47">
        <f>+Tabla4[[#Totals],[RETENCION]]</f>
        <v>263.52</v>
      </c>
      <c r="J18" s="46">
        <f>+H18-I18</f>
        <v>4580.9391155346912</v>
      </c>
      <c r="K18" s="43"/>
      <c r="L18" s="42"/>
      <c r="M18" s="41"/>
    </row>
    <row r="19" spans="1:13" ht="15.75" thickBot="1" x14ac:dyDescent="0.3">
      <c r="A19" s="77"/>
      <c r="B19" s="78"/>
      <c r="C19" s="78"/>
      <c r="D19" s="79"/>
      <c r="E19" s="45"/>
      <c r="F19" s="45"/>
      <c r="G19" s="44">
        <f>+F18-G18</f>
        <v>4565.5757906599965</v>
      </c>
      <c r="H19" s="43"/>
      <c r="I19" s="43"/>
      <c r="J19" s="43"/>
      <c r="K19" s="43"/>
      <c r="L19" s="42"/>
      <c r="M19" s="41"/>
    </row>
    <row r="20" spans="1:13" ht="15.75" thickBot="1" x14ac:dyDescent="0.3">
      <c r="A20" s="80"/>
      <c r="B20" s="81"/>
      <c r="C20" s="81"/>
      <c r="D20" s="82"/>
      <c r="E20" s="40"/>
      <c r="F20" s="40"/>
      <c r="G20" s="39"/>
      <c r="H20" s="39"/>
      <c r="I20" s="39"/>
      <c r="J20" s="39"/>
      <c r="K20" s="39"/>
      <c r="L20" s="38"/>
      <c r="M20" s="37"/>
    </row>
  </sheetData>
  <mergeCells count="10">
    <mergeCell ref="A2:D20"/>
    <mergeCell ref="E2:F2"/>
    <mergeCell ref="L2:M3"/>
    <mergeCell ref="G2:G3"/>
    <mergeCell ref="H2:H3"/>
    <mergeCell ref="I2:I3"/>
    <mergeCell ref="J2:J3"/>
    <mergeCell ref="K2:K3"/>
    <mergeCell ref="M10:M11"/>
    <mergeCell ref="L10:L11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560"/>
  <sheetViews>
    <sheetView topLeftCell="A537" workbookViewId="0">
      <selection sqref="A1:A560"/>
    </sheetView>
  </sheetViews>
  <sheetFormatPr baseColWidth="10" defaultRowHeight="15" x14ac:dyDescent="0.25"/>
  <sheetData>
    <row r="1" spans="1:2" x14ac:dyDescent="0.25">
      <c r="A1">
        <v>2701</v>
      </c>
      <c r="B1">
        <v>2701</v>
      </c>
    </row>
    <row r="2" spans="1:2" x14ac:dyDescent="0.25">
      <c r="A2">
        <v>2702</v>
      </c>
      <c r="B2">
        <v>2702</v>
      </c>
    </row>
    <row r="3" spans="1:2" x14ac:dyDescent="0.25">
      <c r="A3">
        <v>2703</v>
      </c>
      <c r="B3">
        <v>2703</v>
      </c>
    </row>
    <row r="4" spans="1:2" x14ac:dyDescent="0.25">
      <c r="A4">
        <v>2704</v>
      </c>
      <c r="B4">
        <v>2704</v>
      </c>
    </row>
    <row r="5" spans="1:2" x14ac:dyDescent="0.25">
      <c r="A5">
        <v>2705</v>
      </c>
      <c r="B5">
        <v>2705</v>
      </c>
    </row>
    <row r="6" spans="1:2" x14ac:dyDescent="0.25">
      <c r="A6">
        <v>2706</v>
      </c>
      <c r="B6">
        <v>2706</v>
      </c>
    </row>
    <row r="7" spans="1:2" x14ac:dyDescent="0.25">
      <c r="A7">
        <v>2707</v>
      </c>
      <c r="B7">
        <v>2707</v>
      </c>
    </row>
    <row r="8" spans="1:2" x14ac:dyDescent="0.25">
      <c r="A8">
        <v>2708</v>
      </c>
      <c r="B8">
        <v>2708</v>
      </c>
    </row>
    <row r="9" spans="1:2" x14ac:dyDescent="0.25">
      <c r="A9">
        <v>2709</v>
      </c>
      <c r="B9">
        <v>2709</v>
      </c>
    </row>
    <row r="10" spans="1:2" x14ac:dyDescent="0.25">
      <c r="A10">
        <v>2710</v>
      </c>
      <c r="B10">
        <v>2710</v>
      </c>
    </row>
    <row r="11" spans="1:2" x14ac:dyDescent="0.25">
      <c r="A11">
        <v>2711</v>
      </c>
      <c r="B11">
        <v>2711</v>
      </c>
    </row>
    <row r="12" spans="1:2" x14ac:dyDescent="0.25">
      <c r="A12">
        <v>2712</v>
      </c>
      <c r="B12">
        <v>2712</v>
      </c>
    </row>
    <row r="13" spans="1:2" x14ac:dyDescent="0.25">
      <c r="A13">
        <v>2713</v>
      </c>
      <c r="B13">
        <v>2713</v>
      </c>
    </row>
    <row r="14" spans="1:2" x14ac:dyDescent="0.25">
      <c r="A14">
        <v>2714</v>
      </c>
      <c r="B14">
        <v>2714</v>
      </c>
    </row>
    <row r="15" spans="1:2" x14ac:dyDescent="0.25">
      <c r="A15">
        <v>2715</v>
      </c>
      <c r="B15">
        <v>2715</v>
      </c>
    </row>
    <row r="16" spans="1:2" x14ac:dyDescent="0.25">
      <c r="A16">
        <v>2716</v>
      </c>
      <c r="B16">
        <v>2716</v>
      </c>
    </row>
    <row r="17" spans="1:2" x14ac:dyDescent="0.25">
      <c r="A17">
        <v>2717</v>
      </c>
      <c r="B17">
        <v>2717</v>
      </c>
    </row>
    <row r="18" spans="1:2" x14ac:dyDescent="0.25">
      <c r="A18">
        <v>2718</v>
      </c>
      <c r="B18">
        <v>2718</v>
      </c>
    </row>
    <row r="19" spans="1:2" x14ac:dyDescent="0.25">
      <c r="A19">
        <v>2719</v>
      </c>
      <c r="B19">
        <v>2719</v>
      </c>
    </row>
    <row r="20" spans="1:2" x14ac:dyDescent="0.25">
      <c r="A20">
        <v>2720</v>
      </c>
      <c r="B20">
        <v>2720</v>
      </c>
    </row>
    <row r="21" spans="1:2" x14ac:dyDescent="0.25">
      <c r="A21">
        <v>2721</v>
      </c>
      <c r="B21">
        <v>2721</v>
      </c>
    </row>
    <row r="22" spans="1:2" x14ac:dyDescent="0.25">
      <c r="A22">
        <v>2722</v>
      </c>
      <c r="B22">
        <v>2722</v>
      </c>
    </row>
    <row r="23" spans="1:2" x14ac:dyDescent="0.25">
      <c r="A23">
        <v>2723</v>
      </c>
      <c r="B23">
        <v>2723</v>
      </c>
    </row>
    <row r="24" spans="1:2" x14ac:dyDescent="0.25">
      <c r="A24">
        <v>2724</v>
      </c>
      <c r="B24">
        <v>2724</v>
      </c>
    </row>
    <row r="25" spans="1:2" x14ac:dyDescent="0.25">
      <c r="A25">
        <v>2725</v>
      </c>
      <c r="B25">
        <v>2725</v>
      </c>
    </row>
    <row r="26" spans="1:2" x14ac:dyDescent="0.25">
      <c r="A26">
        <v>2726</v>
      </c>
      <c r="B26">
        <v>2726</v>
      </c>
    </row>
    <row r="27" spans="1:2" x14ac:dyDescent="0.25">
      <c r="A27">
        <v>2727</v>
      </c>
      <c r="B27">
        <v>2727</v>
      </c>
    </row>
    <row r="28" spans="1:2" x14ac:dyDescent="0.25">
      <c r="A28">
        <v>2728</v>
      </c>
      <c r="B28">
        <v>2728</v>
      </c>
    </row>
    <row r="29" spans="1:2" x14ac:dyDescent="0.25">
      <c r="A29">
        <v>2729</v>
      </c>
      <c r="B29">
        <v>2729</v>
      </c>
    </row>
    <row r="30" spans="1:2" x14ac:dyDescent="0.25">
      <c r="A30">
        <v>2730</v>
      </c>
      <c r="B30">
        <v>2730</v>
      </c>
    </row>
    <row r="31" spans="1:2" x14ac:dyDescent="0.25">
      <c r="A31">
        <v>2731</v>
      </c>
      <c r="B31">
        <v>2731</v>
      </c>
    </row>
    <row r="32" spans="1:2" x14ac:dyDescent="0.25">
      <c r="A32">
        <v>2732</v>
      </c>
      <c r="B32">
        <v>2732</v>
      </c>
    </row>
    <row r="33" spans="1:2" x14ac:dyDescent="0.25">
      <c r="A33">
        <v>2733</v>
      </c>
      <c r="B33">
        <v>2733</v>
      </c>
    </row>
    <row r="34" spans="1:2" x14ac:dyDescent="0.25">
      <c r="A34">
        <v>2734</v>
      </c>
      <c r="B34">
        <v>2734</v>
      </c>
    </row>
    <row r="35" spans="1:2" x14ac:dyDescent="0.25">
      <c r="A35">
        <v>2735</v>
      </c>
      <c r="B35">
        <v>2735</v>
      </c>
    </row>
    <row r="36" spans="1:2" x14ac:dyDescent="0.25">
      <c r="A36">
        <v>2736</v>
      </c>
      <c r="B36">
        <v>2736</v>
      </c>
    </row>
    <row r="37" spans="1:2" x14ac:dyDescent="0.25">
      <c r="A37">
        <v>2737</v>
      </c>
      <c r="B37">
        <v>2737</v>
      </c>
    </row>
    <row r="38" spans="1:2" x14ac:dyDescent="0.25">
      <c r="A38">
        <v>2738</v>
      </c>
      <c r="B38">
        <v>2738</v>
      </c>
    </row>
    <row r="39" spans="1:2" x14ac:dyDescent="0.25">
      <c r="A39">
        <v>2739</v>
      </c>
      <c r="B39">
        <v>2739</v>
      </c>
    </row>
    <row r="40" spans="1:2" x14ac:dyDescent="0.25">
      <c r="A40">
        <v>2740</v>
      </c>
      <c r="B40">
        <v>2740</v>
      </c>
    </row>
    <row r="41" spans="1:2" x14ac:dyDescent="0.25">
      <c r="A41">
        <v>2741</v>
      </c>
      <c r="B41">
        <v>2741</v>
      </c>
    </row>
    <row r="42" spans="1:2" x14ac:dyDescent="0.25">
      <c r="A42">
        <v>2742</v>
      </c>
      <c r="B42">
        <v>2742</v>
      </c>
    </row>
    <row r="43" spans="1:2" x14ac:dyDescent="0.25">
      <c r="A43">
        <v>2743</v>
      </c>
      <c r="B43">
        <v>2743</v>
      </c>
    </row>
    <row r="44" spans="1:2" x14ac:dyDescent="0.25">
      <c r="A44">
        <v>2744</v>
      </c>
      <c r="B44">
        <v>2744</v>
      </c>
    </row>
    <row r="45" spans="1:2" x14ac:dyDescent="0.25">
      <c r="A45">
        <v>2745</v>
      </c>
      <c r="B45">
        <v>2745</v>
      </c>
    </row>
    <row r="46" spans="1:2" x14ac:dyDescent="0.25">
      <c r="A46">
        <v>2746</v>
      </c>
      <c r="B46">
        <v>2746</v>
      </c>
    </row>
    <row r="47" spans="1:2" x14ac:dyDescent="0.25">
      <c r="A47">
        <v>2747</v>
      </c>
      <c r="B47">
        <v>2747</v>
      </c>
    </row>
    <row r="48" spans="1:2" x14ac:dyDescent="0.25">
      <c r="A48">
        <v>2748</v>
      </c>
      <c r="B48">
        <v>2748</v>
      </c>
    </row>
    <row r="49" spans="1:2" x14ac:dyDescent="0.25">
      <c r="A49">
        <v>2749</v>
      </c>
      <c r="B49">
        <v>2749</v>
      </c>
    </row>
    <row r="50" spans="1:2" x14ac:dyDescent="0.25">
      <c r="A50">
        <v>2750</v>
      </c>
      <c r="B50">
        <v>2750</v>
      </c>
    </row>
    <row r="51" spans="1:2" x14ac:dyDescent="0.25">
      <c r="A51">
        <v>2751</v>
      </c>
      <c r="B51">
        <v>2751</v>
      </c>
    </row>
    <row r="52" spans="1:2" x14ac:dyDescent="0.25">
      <c r="A52">
        <v>2752</v>
      </c>
      <c r="B52">
        <v>2752</v>
      </c>
    </row>
    <row r="53" spans="1:2" x14ac:dyDescent="0.25">
      <c r="A53">
        <v>2753</v>
      </c>
      <c r="B53">
        <v>2753</v>
      </c>
    </row>
    <row r="54" spans="1:2" x14ac:dyDescent="0.25">
      <c r="A54">
        <v>2754</v>
      </c>
      <c r="B54">
        <v>2754</v>
      </c>
    </row>
    <row r="55" spans="1:2" x14ac:dyDescent="0.25">
      <c r="A55">
        <v>2755</v>
      </c>
      <c r="B55">
        <v>2755</v>
      </c>
    </row>
    <row r="56" spans="1:2" x14ac:dyDescent="0.25">
      <c r="A56">
        <v>2756</v>
      </c>
      <c r="B56">
        <v>2756</v>
      </c>
    </row>
    <row r="57" spans="1:2" x14ac:dyDescent="0.25">
      <c r="A57">
        <v>2757</v>
      </c>
      <c r="B57">
        <v>2757</v>
      </c>
    </row>
    <row r="58" spans="1:2" x14ac:dyDescent="0.25">
      <c r="A58">
        <v>2758</v>
      </c>
      <c r="B58">
        <v>2758</v>
      </c>
    </row>
    <row r="59" spans="1:2" x14ac:dyDescent="0.25">
      <c r="A59">
        <v>2759</v>
      </c>
      <c r="B59">
        <v>2759</v>
      </c>
    </row>
    <row r="60" spans="1:2" x14ac:dyDescent="0.25">
      <c r="A60">
        <v>2760</v>
      </c>
      <c r="B60">
        <v>2760</v>
      </c>
    </row>
    <row r="61" spans="1:2" x14ac:dyDescent="0.25">
      <c r="A61">
        <v>2761</v>
      </c>
      <c r="B61">
        <v>2761</v>
      </c>
    </row>
    <row r="62" spans="1:2" x14ac:dyDescent="0.25">
      <c r="A62">
        <v>2762</v>
      </c>
      <c r="B62">
        <v>2762</v>
      </c>
    </row>
    <row r="63" spans="1:2" x14ac:dyDescent="0.25">
      <c r="A63">
        <v>2763</v>
      </c>
      <c r="B63">
        <v>2763</v>
      </c>
    </row>
    <row r="64" spans="1:2" x14ac:dyDescent="0.25">
      <c r="A64">
        <v>2764</v>
      </c>
      <c r="B64">
        <v>2764</v>
      </c>
    </row>
    <row r="65" spans="1:2" x14ac:dyDescent="0.25">
      <c r="A65">
        <v>2765</v>
      </c>
      <c r="B65">
        <v>2765</v>
      </c>
    </row>
    <row r="66" spans="1:2" x14ac:dyDescent="0.25">
      <c r="A66">
        <v>2766</v>
      </c>
      <c r="B66">
        <v>2766</v>
      </c>
    </row>
    <row r="67" spans="1:2" x14ac:dyDescent="0.25">
      <c r="A67">
        <v>2767</v>
      </c>
      <c r="B67">
        <v>2767</v>
      </c>
    </row>
    <row r="68" spans="1:2" x14ac:dyDescent="0.25">
      <c r="A68">
        <v>2768</v>
      </c>
      <c r="B68">
        <v>2768</v>
      </c>
    </row>
    <row r="69" spans="1:2" x14ac:dyDescent="0.25">
      <c r="A69">
        <v>2769</v>
      </c>
      <c r="B69">
        <v>2769</v>
      </c>
    </row>
    <row r="70" spans="1:2" x14ac:dyDescent="0.25">
      <c r="A70">
        <v>2770</v>
      </c>
      <c r="B70">
        <v>2770</v>
      </c>
    </row>
    <row r="71" spans="1:2" x14ac:dyDescent="0.25">
      <c r="A71">
        <v>2771</v>
      </c>
      <c r="B71">
        <v>2771</v>
      </c>
    </row>
    <row r="72" spans="1:2" x14ac:dyDescent="0.25">
      <c r="A72">
        <v>2772</v>
      </c>
      <c r="B72">
        <v>2772</v>
      </c>
    </row>
    <row r="73" spans="1:2" x14ac:dyDescent="0.25">
      <c r="A73">
        <v>2773</v>
      </c>
      <c r="B73">
        <v>2773</v>
      </c>
    </row>
    <row r="74" spans="1:2" x14ac:dyDescent="0.25">
      <c r="A74">
        <v>2774</v>
      </c>
      <c r="B74">
        <v>2774</v>
      </c>
    </row>
    <row r="75" spans="1:2" x14ac:dyDescent="0.25">
      <c r="A75">
        <v>2775</v>
      </c>
      <c r="B75">
        <v>2775</v>
      </c>
    </row>
    <row r="76" spans="1:2" x14ac:dyDescent="0.25">
      <c r="A76">
        <v>2776</v>
      </c>
      <c r="B76">
        <v>2776</v>
      </c>
    </row>
    <row r="77" spans="1:2" x14ac:dyDescent="0.25">
      <c r="A77">
        <v>2777</v>
      </c>
      <c r="B77">
        <v>2777</v>
      </c>
    </row>
    <row r="78" spans="1:2" x14ac:dyDescent="0.25">
      <c r="A78">
        <v>2778</v>
      </c>
      <c r="B78">
        <v>2778</v>
      </c>
    </row>
    <row r="79" spans="1:2" x14ac:dyDescent="0.25">
      <c r="A79">
        <v>2779</v>
      </c>
      <c r="B79">
        <v>2779</v>
      </c>
    </row>
    <row r="80" spans="1:2" x14ac:dyDescent="0.25">
      <c r="A80">
        <v>2780</v>
      </c>
      <c r="B80">
        <v>2780</v>
      </c>
    </row>
    <row r="81" spans="1:2" x14ac:dyDescent="0.25">
      <c r="A81">
        <v>2781</v>
      </c>
      <c r="B81">
        <v>2781</v>
      </c>
    </row>
    <row r="82" spans="1:2" x14ac:dyDescent="0.25">
      <c r="A82">
        <v>2782</v>
      </c>
      <c r="B82">
        <v>2782</v>
      </c>
    </row>
    <row r="83" spans="1:2" x14ac:dyDescent="0.25">
      <c r="A83">
        <v>2783</v>
      </c>
      <c r="B83">
        <v>2783</v>
      </c>
    </row>
    <row r="84" spans="1:2" x14ac:dyDescent="0.25">
      <c r="A84">
        <v>2784</v>
      </c>
      <c r="B84">
        <v>2784</v>
      </c>
    </row>
    <row r="85" spans="1:2" x14ac:dyDescent="0.25">
      <c r="A85">
        <v>2785</v>
      </c>
      <c r="B85">
        <v>2785</v>
      </c>
    </row>
    <row r="86" spans="1:2" x14ac:dyDescent="0.25">
      <c r="A86">
        <v>2786</v>
      </c>
      <c r="B86">
        <v>2786</v>
      </c>
    </row>
    <row r="87" spans="1:2" x14ac:dyDescent="0.25">
      <c r="A87">
        <v>2787</v>
      </c>
      <c r="B87">
        <v>2787</v>
      </c>
    </row>
    <row r="88" spans="1:2" x14ac:dyDescent="0.25">
      <c r="A88">
        <v>2788</v>
      </c>
      <c r="B88">
        <v>2788</v>
      </c>
    </row>
    <row r="89" spans="1:2" x14ac:dyDescent="0.25">
      <c r="A89">
        <v>2789</v>
      </c>
      <c r="B89">
        <v>2789</v>
      </c>
    </row>
    <row r="90" spans="1:2" x14ac:dyDescent="0.25">
      <c r="A90">
        <v>2790</v>
      </c>
      <c r="B90">
        <v>2790</v>
      </c>
    </row>
    <row r="91" spans="1:2" x14ac:dyDescent="0.25">
      <c r="A91">
        <v>2791</v>
      </c>
      <c r="B91">
        <v>2791</v>
      </c>
    </row>
    <row r="92" spans="1:2" x14ac:dyDescent="0.25">
      <c r="A92">
        <v>2792</v>
      </c>
      <c r="B92">
        <v>2792</v>
      </c>
    </row>
    <row r="93" spans="1:2" x14ac:dyDescent="0.25">
      <c r="A93">
        <v>2793</v>
      </c>
      <c r="B93">
        <v>2793</v>
      </c>
    </row>
    <row r="94" spans="1:2" x14ac:dyDescent="0.25">
      <c r="A94">
        <v>2794</v>
      </c>
      <c r="B94">
        <v>2794</v>
      </c>
    </row>
    <row r="95" spans="1:2" x14ac:dyDescent="0.25">
      <c r="A95">
        <v>2795</v>
      </c>
      <c r="B95">
        <v>2795</v>
      </c>
    </row>
    <row r="96" spans="1:2" x14ac:dyDescent="0.25">
      <c r="A96">
        <v>2796</v>
      </c>
      <c r="B96">
        <v>2796</v>
      </c>
    </row>
    <row r="97" spans="1:2" x14ac:dyDescent="0.25">
      <c r="A97">
        <v>2797</v>
      </c>
      <c r="B97">
        <v>2797</v>
      </c>
    </row>
    <row r="98" spans="1:2" x14ac:dyDescent="0.25">
      <c r="A98">
        <v>2798</v>
      </c>
      <c r="B98">
        <v>2798</v>
      </c>
    </row>
    <row r="99" spans="1:2" x14ac:dyDescent="0.25">
      <c r="A99">
        <v>2799</v>
      </c>
      <c r="B99">
        <v>2799</v>
      </c>
    </row>
    <row r="100" spans="1:2" x14ac:dyDescent="0.25">
      <c r="A100">
        <v>2800</v>
      </c>
      <c r="B100">
        <v>2800</v>
      </c>
    </row>
    <row r="101" spans="1:2" x14ac:dyDescent="0.25">
      <c r="A101">
        <v>2801</v>
      </c>
      <c r="B101">
        <v>2801</v>
      </c>
    </row>
    <row r="102" spans="1:2" x14ac:dyDescent="0.25">
      <c r="A102">
        <v>2802</v>
      </c>
      <c r="B102">
        <v>2802</v>
      </c>
    </row>
    <row r="103" spans="1:2" x14ac:dyDescent="0.25">
      <c r="A103">
        <v>2803</v>
      </c>
      <c r="B103">
        <v>2803</v>
      </c>
    </row>
    <row r="104" spans="1:2" x14ac:dyDescent="0.25">
      <c r="A104">
        <v>2804</v>
      </c>
      <c r="B104">
        <v>2804</v>
      </c>
    </row>
    <row r="105" spans="1:2" x14ac:dyDescent="0.25">
      <c r="A105">
        <v>2805</v>
      </c>
      <c r="B105">
        <v>2805</v>
      </c>
    </row>
    <row r="106" spans="1:2" x14ac:dyDescent="0.25">
      <c r="A106">
        <v>2806</v>
      </c>
      <c r="B106">
        <v>2806</v>
      </c>
    </row>
    <row r="107" spans="1:2" x14ac:dyDescent="0.25">
      <c r="A107">
        <v>2807</v>
      </c>
      <c r="B107">
        <v>2807</v>
      </c>
    </row>
    <row r="108" spans="1:2" x14ac:dyDescent="0.25">
      <c r="A108">
        <v>2808</v>
      </c>
      <c r="B108">
        <v>2808</v>
      </c>
    </row>
    <row r="109" spans="1:2" x14ac:dyDescent="0.25">
      <c r="A109">
        <v>2809</v>
      </c>
      <c r="B109">
        <v>2809</v>
      </c>
    </row>
    <row r="110" spans="1:2" x14ac:dyDescent="0.25">
      <c r="A110">
        <v>2810</v>
      </c>
      <c r="B110">
        <v>2810</v>
      </c>
    </row>
    <row r="111" spans="1:2" x14ac:dyDescent="0.25">
      <c r="A111">
        <v>2811</v>
      </c>
      <c r="B111">
        <v>2811</v>
      </c>
    </row>
    <row r="112" spans="1:2" x14ac:dyDescent="0.25">
      <c r="A112">
        <v>2812</v>
      </c>
      <c r="B112">
        <v>2812</v>
      </c>
    </row>
    <row r="113" spans="1:2" x14ac:dyDescent="0.25">
      <c r="A113">
        <v>2813</v>
      </c>
      <c r="B113">
        <v>2813</v>
      </c>
    </row>
    <row r="114" spans="1:2" x14ac:dyDescent="0.25">
      <c r="A114">
        <v>2814</v>
      </c>
      <c r="B114">
        <v>2814</v>
      </c>
    </row>
    <row r="115" spans="1:2" x14ac:dyDescent="0.25">
      <c r="A115">
        <v>2815</v>
      </c>
      <c r="B115">
        <v>2815</v>
      </c>
    </row>
    <row r="116" spans="1:2" x14ac:dyDescent="0.25">
      <c r="A116">
        <v>2816</v>
      </c>
      <c r="B116">
        <v>2816</v>
      </c>
    </row>
    <row r="117" spans="1:2" x14ac:dyDescent="0.25">
      <c r="A117">
        <v>2817</v>
      </c>
      <c r="B117">
        <v>2817</v>
      </c>
    </row>
    <row r="118" spans="1:2" x14ac:dyDescent="0.25">
      <c r="A118">
        <v>2818</v>
      </c>
      <c r="B118">
        <v>2818</v>
      </c>
    </row>
    <row r="119" spans="1:2" x14ac:dyDescent="0.25">
      <c r="A119">
        <v>2819</v>
      </c>
      <c r="B119">
        <v>2819</v>
      </c>
    </row>
    <row r="120" spans="1:2" x14ac:dyDescent="0.25">
      <c r="A120">
        <v>2820</v>
      </c>
      <c r="B120">
        <v>2820</v>
      </c>
    </row>
    <row r="121" spans="1:2" x14ac:dyDescent="0.25">
      <c r="A121">
        <v>2821</v>
      </c>
      <c r="B121">
        <v>2821</v>
      </c>
    </row>
    <row r="122" spans="1:2" x14ac:dyDescent="0.25">
      <c r="A122">
        <v>2822</v>
      </c>
      <c r="B122">
        <v>2822</v>
      </c>
    </row>
    <row r="123" spans="1:2" x14ac:dyDescent="0.25">
      <c r="A123">
        <v>2823</v>
      </c>
      <c r="B123">
        <v>2823</v>
      </c>
    </row>
    <row r="124" spans="1:2" x14ac:dyDescent="0.25">
      <c r="A124">
        <v>2824</v>
      </c>
      <c r="B124">
        <v>2824</v>
      </c>
    </row>
    <row r="125" spans="1:2" x14ac:dyDescent="0.25">
      <c r="A125">
        <v>2825</v>
      </c>
      <c r="B125">
        <v>2825</v>
      </c>
    </row>
    <row r="126" spans="1:2" x14ac:dyDescent="0.25">
      <c r="A126">
        <v>2826</v>
      </c>
      <c r="B126">
        <v>2826</v>
      </c>
    </row>
    <row r="127" spans="1:2" x14ac:dyDescent="0.25">
      <c r="A127">
        <v>2827</v>
      </c>
      <c r="B127">
        <v>2827</v>
      </c>
    </row>
    <row r="128" spans="1:2" x14ac:dyDescent="0.25">
      <c r="A128">
        <v>2828</v>
      </c>
      <c r="B128">
        <v>2828</v>
      </c>
    </row>
    <row r="129" spans="1:2" x14ac:dyDescent="0.25">
      <c r="A129">
        <v>2829</v>
      </c>
      <c r="B129">
        <v>2829</v>
      </c>
    </row>
    <row r="130" spans="1:2" x14ac:dyDescent="0.25">
      <c r="A130">
        <v>2830</v>
      </c>
      <c r="B130">
        <v>2830</v>
      </c>
    </row>
    <row r="131" spans="1:2" x14ac:dyDescent="0.25">
      <c r="A131">
        <v>2831</v>
      </c>
      <c r="B131">
        <v>2831</v>
      </c>
    </row>
    <row r="132" spans="1:2" x14ac:dyDescent="0.25">
      <c r="A132">
        <v>2832</v>
      </c>
      <c r="B132">
        <v>2832</v>
      </c>
    </row>
    <row r="133" spans="1:2" x14ac:dyDescent="0.25">
      <c r="A133">
        <v>2833</v>
      </c>
      <c r="B133">
        <v>2833</v>
      </c>
    </row>
    <row r="134" spans="1:2" x14ac:dyDescent="0.25">
      <c r="A134">
        <v>2834</v>
      </c>
      <c r="B134">
        <v>2834</v>
      </c>
    </row>
    <row r="135" spans="1:2" x14ac:dyDescent="0.25">
      <c r="A135">
        <v>2835</v>
      </c>
      <c r="B135">
        <v>2835</v>
      </c>
    </row>
    <row r="136" spans="1:2" x14ac:dyDescent="0.25">
      <c r="A136">
        <v>2836</v>
      </c>
      <c r="B136">
        <v>2836</v>
      </c>
    </row>
    <row r="137" spans="1:2" x14ac:dyDescent="0.25">
      <c r="A137">
        <v>2837</v>
      </c>
      <c r="B137">
        <v>2837</v>
      </c>
    </row>
    <row r="138" spans="1:2" x14ac:dyDescent="0.25">
      <c r="A138">
        <v>2838</v>
      </c>
      <c r="B138">
        <v>2838</v>
      </c>
    </row>
    <row r="139" spans="1:2" x14ac:dyDescent="0.25">
      <c r="A139">
        <v>2839</v>
      </c>
      <c r="B139">
        <v>2839</v>
      </c>
    </row>
    <row r="140" spans="1:2" x14ac:dyDescent="0.25">
      <c r="A140">
        <v>2840</v>
      </c>
      <c r="B140">
        <v>2840</v>
      </c>
    </row>
    <row r="141" spans="1:2" x14ac:dyDescent="0.25">
      <c r="A141">
        <v>2841</v>
      </c>
      <c r="B141">
        <v>2841</v>
      </c>
    </row>
    <row r="142" spans="1:2" x14ac:dyDescent="0.25">
      <c r="A142">
        <v>2842</v>
      </c>
      <c r="B142">
        <v>2842</v>
      </c>
    </row>
    <row r="143" spans="1:2" x14ac:dyDescent="0.25">
      <c r="A143">
        <v>2843</v>
      </c>
      <c r="B143">
        <v>2843</v>
      </c>
    </row>
    <row r="144" spans="1:2" x14ac:dyDescent="0.25">
      <c r="A144">
        <v>2844</v>
      </c>
      <c r="B144">
        <v>2844</v>
      </c>
    </row>
    <row r="145" spans="1:2" x14ac:dyDescent="0.25">
      <c r="A145">
        <v>2845</v>
      </c>
      <c r="B145">
        <v>2845</v>
      </c>
    </row>
    <row r="146" spans="1:2" x14ac:dyDescent="0.25">
      <c r="A146">
        <v>2846</v>
      </c>
      <c r="B146">
        <v>2846</v>
      </c>
    </row>
    <row r="147" spans="1:2" x14ac:dyDescent="0.25">
      <c r="A147">
        <v>2847</v>
      </c>
      <c r="B147">
        <v>2847</v>
      </c>
    </row>
    <row r="148" spans="1:2" x14ac:dyDescent="0.25">
      <c r="A148">
        <v>2848</v>
      </c>
      <c r="B148">
        <v>2848</v>
      </c>
    </row>
    <row r="149" spans="1:2" x14ac:dyDescent="0.25">
      <c r="A149">
        <v>2849</v>
      </c>
      <c r="B149">
        <v>2849</v>
      </c>
    </row>
    <row r="150" spans="1:2" x14ac:dyDescent="0.25">
      <c r="A150">
        <v>2850</v>
      </c>
      <c r="B150">
        <v>2850</v>
      </c>
    </row>
    <row r="151" spans="1:2" x14ac:dyDescent="0.25">
      <c r="A151">
        <v>2851</v>
      </c>
      <c r="B151">
        <v>2851</v>
      </c>
    </row>
    <row r="152" spans="1:2" x14ac:dyDescent="0.25">
      <c r="A152">
        <v>2852</v>
      </c>
      <c r="B152">
        <v>2852</v>
      </c>
    </row>
    <row r="153" spans="1:2" x14ac:dyDescent="0.25">
      <c r="A153">
        <v>2853</v>
      </c>
      <c r="B153">
        <v>2853</v>
      </c>
    </row>
    <row r="154" spans="1:2" x14ac:dyDescent="0.25">
      <c r="A154">
        <v>2854</v>
      </c>
      <c r="B154">
        <v>2854</v>
      </c>
    </row>
    <row r="155" spans="1:2" x14ac:dyDescent="0.25">
      <c r="A155">
        <v>2855</v>
      </c>
      <c r="B155">
        <v>2855</v>
      </c>
    </row>
    <row r="156" spans="1:2" x14ac:dyDescent="0.25">
      <c r="A156">
        <v>2856</v>
      </c>
      <c r="B156">
        <v>2856</v>
      </c>
    </row>
    <row r="157" spans="1:2" x14ac:dyDescent="0.25">
      <c r="A157">
        <v>2857</v>
      </c>
      <c r="B157">
        <v>2857</v>
      </c>
    </row>
    <row r="158" spans="1:2" x14ac:dyDescent="0.25">
      <c r="A158">
        <v>2858</v>
      </c>
      <c r="B158">
        <v>2858</v>
      </c>
    </row>
    <row r="159" spans="1:2" x14ac:dyDescent="0.25">
      <c r="A159">
        <v>2859</v>
      </c>
      <c r="B159">
        <v>2859</v>
      </c>
    </row>
    <row r="160" spans="1:2" x14ac:dyDescent="0.25">
      <c r="A160">
        <v>2860</v>
      </c>
      <c r="B160">
        <v>2860</v>
      </c>
    </row>
    <row r="161" spans="1:2" x14ac:dyDescent="0.25">
      <c r="A161">
        <v>2861</v>
      </c>
      <c r="B161">
        <v>2861</v>
      </c>
    </row>
    <row r="162" spans="1:2" x14ac:dyDescent="0.25">
      <c r="A162">
        <v>2862</v>
      </c>
      <c r="B162">
        <v>2862</v>
      </c>
    </row>
    <row r="163" spans="1:2" x14ac:dyDescent="0.25">
      <c r="A163">
        <v>2863</v>
      </c>
      <c r="B163">
        <v>2863</v>
      </c>
    </row>
    <row r="164" spans="1:2" x14ac:dyDescent="0.25">
      <c r="A164">
        <v>2864</v>
      </c>
      <c r="B164">
        <v>2864</v>
      </c>
    </row>
    <row r="165" spans="1:2" x14ac:dyDescent="0.25">
      <c r="A165">
        <v>2865</v>
      </c>
      <c r="B165">
        <v>2865</v>
      </c>
    </row>
    <row r="166" spans="1:2" x14ac:dyDescent="0.25">
      <c r="A166">
        <v>2866</v>
      </c>
      <c r="B166">
        <v>2866</v>
      </c>
    </row>
    <row r="167" spans="1:2" x14ac:dyDescent="0.25">
      <c r="A167">
        <v>2867</v>
      </c>
      <c r="B167">
        <v>2867</v>
      </c>
    </row>
    <row r="168" spans="1:2" x14ac:dyDescent="0.25">
      <c r="A168">
        <v>2868</v>
      </c>
      <c r="B168">
        <v>2868</v>
      </c>
    </row>
    <row r="169" spans="1:2" x14ac:dyDescent="0.25">
      <c r="A169">
        <v>2869</v>
      </c>
      <c r="B169">
        <v>2869</v>
      </c>
    </row>
    <row r="170" spans="1:2" x14ac:dyDescent="0.25">
      <c r="A170">
        <v>2870</v>
      </c>
      <c r="B170">
        <v>2870</v>
      </c>
    </row>
    <row r="171" spans="1:2" x14ac:dyDescent="0.25">
      <c r="A171">
        <v>2871</v>
      </c>
      <c r="B171">
        <v>2871</v>
      </c>
    </row>
    <row r="172" spans="1:2" x14ac:dyDescent="0.25">
      <c r="A172">
        <v>2872</v>
      </c>
      <c r="B172">
        <v>2872</v>
      </c>
    </row>
    <row r="173" spans="1:2" x14ac:dyDescent="0.25">
      <c r="A173">
        <v>2873</v>
      </c>
      <c r="B173">
        <v>2873</v>
      </c>
    </row>
    <row r="174" spans="1:2" x14ac:dyDescent="0.25">
      <c r="A174">
        <v>2874</v>
      </c>
      <c r="B174">
        <v>2874</v>
      </c>
    </row>
    <row r="175" spans="1:2" x14ac:dyDescent="0.25">
      <c r="A175">
        <v>2875</v>
      </c>
      <c r="B175">
        <v>2875</v>
      </c>
    </row>
    <row r="176" spans="1:2" x14ac:dyDescent="0.25">
      <c r="A176">
        <v>2876</v>
      </c>
      <c r="B176">
        <v>2876</v>
      </c>
    </row>
    <row r="177" spans="1:2" x14ac:dyDescent="0.25">
      <c r="A177">
        <v>2877</v>
      </c>
      <c r="B177">
        <v>2877</v>
      </c>
    </row>
    <row r="178" spans="1:2" x14ac:dyDescent="0.25">
      <c r="A178">
        <v>2878</v>
      </c>
      <c r="B178">
        <v>2878</v>
      </c>
    </row>
    <row r="179" spans="1:2" x14ac:dyDescent="0.25">
      <c r="A179">
        <v>2879</v>
      </c>
      <c r="B179">
        <v>2879</v>
      </c>
    </row>
    <row r="180" spans="1:2" x14ac:dyDescent="0.25">
      <c r="A180">
        <v>2880</v>
      </c>
      <c r="B180">
        <v>2880</v>
      </c>
    </row>
    <row r="181" spans="1:2" x14ac:dyDescent="0.25">
      <c r="A181">
        <v>2881</v>
      </c>
      <c r="B181">
        <v>2881</v>
      </c>
    </row>
    <row r="182" spans="1:2" x14ac:dyDescent="0.25">
      <c r="A182">
        <v>2882</v>
      </c>
      <c r="B182">
        <v>2882</v>
      </c>
    </row>
    <row r="183" spans="1:2" x14ac:dyDescent="0.25">
      <c r="A183">
        <v>2883</v>
      </c>
      <c r="B183">
        <v>2883</v>
      </c>
    </row>
    <row r="184" spans="1:2" x14ac:dyDescent="0.25">
      <c r="A184">
        <v>2884</v>
      </c>
      <c r="B184">
        <v>2884</v>
      </c>
    </row>
    <row r="185" spans="1:2" x14ac:dyDescent="0.25">
      <c r="A185">
        <v>2885</v>
      </c>
      <c r="B185">
        <v>2885</v>
      </c>
    </row>
    <row r="186" spans="1:2" x14ac:dyDescent="0.25">
      <c r="A186">
        <v>2886</v>
      </c>
      <c r="B186">
        <v>2886</v>
      </c>
    </row>
    <row r="187" spans="1:2" x14ac:dyDescent="0.25">
      <c r="A187">
        <v>2887</v>
      </c>
      <c r="B187">
        <v>2887</v>
      </c>
    </row>
    <row r="188" spans="1:2" x14ac:dyDescent="0.25">
      <c r="A188">
        <v>2888</v>
      </c>
      <c r="B188">
        <v>2888</v>
      </c>
    </row>
    <row r="189" spans="1:2" x14ac:dyDescent="0.25">
      <c r="A189">
        <v>2889</v>
      </c>
      <c r="B189">
        <v>2889</v>
      </c>
    </row>
    <row r="190" spans="1:2" x14ac:dyDescent="0.25">
      <c r="A190">
        <v>2890</v>
      </c>
      <c r="B190">
        <v>2890</v>
      </c>
    </row>
    <row r="191" spans="1:2" x14ac:dyDescent="0.25">
      <c r="A191">
        <v>2891</v>
      </c>
      <c r="B191">
        <v>2891</v>
      </c>
    </row>
    <row r="192" spans="1:2" x14ac:dyDescent="0.25">
      <c r="A192">
        <v>2892</v>
      </c>
      <c r="B192">
        <v>2892</v>
      </c>
    </row>
    <row r="193" spans="1:2" x14ac:dyDescent="0.25">
      <c r="A193">
        <v>2893</v>
      </c>
      <c r="B193">
        <v>2893</v>
      </c>
    </row>
    <row r="194" spans="1:2" x14ac:dyDescent="0.25">
      <c r="A194">
        <v>2894</v>
      </c>
      <c r="B194">
        <v>2894</v>
      </c>
    </row>
    <row r="195" spans="1:2" x14ac:dyDescent="0.25">
      <c r="A195">
        <v>2895</v>
      </c>
      <c r="B195">
        <v>2895</v>
      </c>
    </row>
    <row r="196" spans="1:2" x14ac:dyDescent="0.25">
      <c r="A196">
        <v>2896</v>
      </c>
      <c r="B196">
        <v>2896</v>
      </c>
    </row>
    <row r="197" spans="1:2" x14ac:dyDescent="0.25">
      <c r="A197">
        <v>2897</v>
      </c>
      <c r="B197">
        <v>2897</v>
      </c>
    </row>
    <row r="198" spans="1:2" x14ac:dyDescent="0.25">
      <c r="A198">
        <v>2898</v>
      </c>
      <c r="B198">
        <v>2898</v>
      </c>
    </row>
    <row r="199" spans="1:2" x14ac:dyDescent="0.25">
      <c r="A199">
        <v>2899</v>
      </c>
      <c r="B199">
        <v>2899</v>
      </c>
    </row>
    <row r="200" spans="1:2" x14ac:dyDescent="0.25">
      <c r="A200">
        <v>2900</v>
      </c>
      <c r="B200">
        <v>2900</v>
      </c>
    </row>
    <row r="201" spans="1:2" x14ac:dyDescent="0.25">
      <c r="A201">
        <v>2901</v>
      </c>
      <c r="B201">
        <v>2901</v>
      </c>
    </row>
    <row r="202" spans="1:2" x14ac:dyDescent="0.25">
      <c r="A202">
        <v>2902</v>
      </c>
      <c r="B202">
        <v>2902</v>
      </c>
    </row>
    <row r="203" spans="1:2" x14ac:dyDescent="0.25">
      <c r="A203">
        <v>2903</v>
      </c>
      <c r="B203">
        <v>2903</v>
      </c>
    </row>
    <row r="204" spans="1:2" x14ac:dyDescent="0.25">
      <c r="A204">
        <v>2904</v>
      </c>
      <c r="B204">
        <v>2904</v>
      </c>
    </row>
    <row r="205" spans="1:2" x14ac:dyDescent="0.25">
      <c r="A205">
        <v>2905</v>
      </c>
      <c r="B205">
        <v>2905</v>
      </c>
    </row>
    <row r="206" spans="1:2" x14ac:dyDescent="0.25">
      <c r="A206">
        <v>2906</v>
      </c>
      <c r="B206">
        <v>2906</v>
      </c>
    </row>
    <row r="207" spans="1:2" x14ac:dyDescent="0.25">
      <c r="A207">
        <v>2907</v>
      </c>
      <c r="B207">
        <v>2907</v>
      </c>
    </row>
    <row r="208" spans="1:2" x14ac:dyDescent="0.25">
      <c r="A208">
        <v>2908</v>
      </c>
      <c r="B208">
        <v>2908</v>
      </c>
    </row>
    <row r="209" spans="1:2" x14ac:dyDescent="0.25">
      <c r="A209">
        <v>2909</v>
      </c>
      <c r="B209">
        <v>2909</v>
      </c>
    </row>
    <row r="210" spans="1:2" x14ac:dyDescent="0.25">
      <c r="A210">
        <v>2910</v>
      </c>
      <c r="B210">
        <v>2910</v>
      </c>
    </row>
    <row r="211" spans="1:2" x14ac:dyDescent="0.25">
      <c r="A211">
        <v>2911</v>
      </c>
      <c r="B211">
        <v>2911</v>
      </c>
    </row>
    <row r="212" spans="1:2" x14ac:dyDescent="0.25">
      <c r="A212">
        <v>2912</v>
      </c>
      <c r="B212">
        <v>2912</v>
      </c>
    </row>
    <row r="213" spans="1:2" x14ac:dyDescent="0.25">
      <c r="A213">
        <v>2913</v>
      </c>
      <c r="B213">
        <v>2913</v>
      </c>
    </row>
    <row r="214" spans="1:2" x14ac:dyDescent="0.25">
      <c r="A214">
        <v>2914</v>
      </c>
      <c r="B214">
        <v>2914</v>
      </c>
    </row>
    <row r="215" spans="1:2" x14ac:dyDescent="0.25">
      <c r="A215">
        <v>2915</v>
      </c>
      <c r="B215">
        <v>2915</v>
      </c>
    </row>
    <row r="216" spans="1:2" x14ac:dyDescent="0.25">
      <c r="A216">
        <v>2916</v>
      </c>
      <c r="B216">
        <v>2916</v>
      </c>
    </row>
    <row r="217" spans="1:2" x14ac:dyDescent="0.25">
      <c r="A217">
        <v>2917</v>
      </c>
      <c r="B217">
        <v>2917</v>
      </c>
    </row>
    <row r="218" spans="1:2" x14ac:dyDescent="0.25">
      <c r="A218">
        <v>2918</v>
      </c>
      <c r="B218">
        <v>2918</v>
      </c>
    </row>
    <row r="219" spans="1:2" x14ac:dyDescent="0.25">
      <c r="A219">
        <v>2919</v>
      </c>
      <c r="B219">
        <v>2919</v>
      </c>
    </row>
    <row r="220" spans="1:2" x14ac:dyDescent="0.25">
      <c r="A220">
        <v>2920</v>
      </c>
      <c r="B220">
        <v>2920</v>
      </c>
    </row>
    <row r="221" spans="1:2" x14ac:dyDescent="0.25">
      <c r="A221">
        <v>2921</v>
      </c>
      <c r="B221">
        <v>2921</v>
      </c>
    </row>
    <row r="222" spans="1:2" x14ac:dyDescent="0.25">
      <c r="A222">
        <v>2922</v>
      </c>
      <c r="B222">
        <v>2922</v>
      </c>
    </row>
    <row r="223" spans="1:2" x14ac:dyDescent="0.25">
      <c r="A223">
        <v>2923</v>
      </c>
      <c r="B223">
        <v>2923</v>
      </c>
    </row>
    <row r="224" spans="1:2" x14ac:dyDescent="0.25">
      <c r="A224">
        <v>2924</v>
      </c>
      <c r="B224">
        <v>2924</v>
      </c>
    </row>
    <row r="225" spans="1:2" x14ac:dyDescent="0.25">
      <c r="A225">
        <v>2925</v>
      </c>
      <c r="B225">
        <v>2925</v>
      </c>
    </row>
    <row r="226" spans="1:2" x14ac:dyDescent="0.25">
      <c r="A226">
        <v>2926</v>
      </c>
      <c r="B226">
        <v>2926</v>
      </c>
    </row>
    <row r="227" spans="1:2" x14ac:dyDescent="0.25">
      <c r="A227">
        <v>2927</v>
      </c>
      <c r="B227">
        <v>2927</v>
      </c>
    </row>
    <row r="228" spans="1:2" x14ac:dyDescent="0.25">
      <c r="A228">
        <v>2928</v>
      </c>
      <c r="B228">
        <v>2928</v>
      </c>
    </row>
    <row r="229" spans="1:2" x14ac:dyDescent="0.25">
      <c r="A229">
        <v>2929</v>
      </c>
      <c r="B229">
        <v>2929</v>
      </c>
    </row>
    <row r="230" spans="1:2" x14ac:dyDescent="0.25">
      <c r="A230">
        <v>2930</v>
      </c>
      <c r="B230">
        <v>2930</v>
      </c>
    </row>
    <row r="231" spans="1:2" x14ac:dyDescent="0.25">
      <c r="A231">
        <v>2931</v>
      </c>
      <c r="B231">
        <v>2931</v>
      </c>
    </row>
    <row r="232" spans="1:2" x14ac:dyDescent="0.25">
      <c r="A232">
        <v>2932</v>
      </c>
      <c r="B232">
        <v>2932</v>
      </c>
    </row>
    <row r="233" spans="1:2" x14ac:dyDescent="0.25">
      <c r="A233">
        <v>2933</v>
      </c>
      <c r="B233">
        <v>2933</v>
      </c>
    </row>
    <row r="234" spans="1:2" x14ac:dyDescent="0.25">
      <c r="A234">
        <v>2934</v>
      </c>
      <c r="B234">
        <v>2934</v>
      </c>
    </row>
    <row r="235" spans="1:2" x14ac:dyDescent="0.25">
      <c r="A235">
        <v>2935</v>
      </c>
      <c r="B235">
        <v>2935</v>
      </c>
    </row>
    <row r="236" spans="1:2" x14ac:dyDescent="0.25">
      <c r="A236">
        <v>2936</v>
      </c>
      <c r="B236">
        <v>2936</v>
      </c>
    </row>
    <row r="237" spans="1:2" x14ac:dyDescent="0.25">
      <c r="A237">
        <v>2937</v>
      </c>
      <c r="B237">
        <v>2937</v>
      </c>
    </row>
    <row r="238" spans="1:2" x14ac:dyDescent="0.25">
      <c r="A238">
        <v>2938</v>
      </c>
      <c r="B238">
        <v>2938</v>
      </c>
    </row>
    <row r="239" spans="1:2" x14ac:dyDescent="0.25">
      <c r="A239">
        <v>2939</v>
      </c>
      <c r="B239">
        <v>2939</v>
      </c>
    </row>
    <row r="240" spans="1:2" x14ac:dyDescent="0.25">
      <c r="A240">
        <v>2940</v>
      </c>
      <c r="B240">
        <v>2940</v>
      </c>
    </row>
    <row r="241" spans="1:2" x14ac:dyDescent="0.25">
      <c r="A241">
        <v>2941</v>
      </c>
      <c r="B241">
        <v>2941</v>
      </c>
    </row>
    <row r="242" spans="1:2" x14ac:dyDescent="0.25">
      <c r="A242">
        <v>2942</v>
      </c>
      <c r="B242">
        <v>2942</v>
      </c>
    </row>
    <row r="243" spans="1:2" x14ac:dyDescent="0.25">
      <c r="A243">
        <v>2943</v>
      </c>
      <c r="B243">
        <v>2943</v>
      </c>
    </row>
    <row r="244" spans="1:2" x14ac:dyDescent="0.25">
      <c r="A244">
        <v>2944</v>
      </c>
      <c r="B244">
        <v>2944</v>
      </c>
    </row>
    <row r="245" spans="1:2" x14ac:dyDescent="0.25">
      <c r="A245">
        <v>2945</v>
      </c>
      <c r="B245">
        <v>2945</v>
      </c>
    </row>
    <row r="246" spans="1:2" x14ac:dyDescent="0.25">
      <c r="A246">
        <v>2946</v>
      </c>
      <c r="B246">
        <v>2946</v>
      </c>
    </row>
    <row r="247" spans="1:2" x14ac:dyDescent="0.25">
      <c r="A247">
        <v>2947</v>
      </c>
      <c r="B247">
        <v>2947</v>
      </c>
    </row>
    <row r="248" spans="1:2" x14ac:dyDescent="0.25">
      <c r="A248">
        <v>2948</v>
      </c>
      <c r="B248">
        <v>2948</v>
      </c>
    </row>
    <row r="249" spans="1:2" x14ac:dyDescent="0.25">
      <c r="A249">
        <v>2949</v>
      </c>
      <c r="B249">
        <v>2949</v>
      </c>
    </row>
    <row r="250" spans="1:2" x14ac:dyDescent="0.25">
      <c r="A250">
        <v>2950</v>
      </c>
      <c r="B250">
        <v>2950</v>
      </c>
    </row>
    <row r="251" spans="1:2" x14ac:dyDescent="0.25">
      <c r="A251">
        <v>2951</v>
      </c>
      <c r="B251">
        <v>2951</v>
      </c>
    </row>
    <row r="252" spans="1:2" x14ac:dyDescent="0.25">
      <c r="A252">
        <v>2952</v>
      </c>
      <c r="B252">
        <v>2952</v>
      </c>
    </row>
    <row r="253" spans="1:2" x14ac:dyDescent="0.25">
      <c r="A253">
        <v>2953</v>
      </c>
      <c r="B253">
        <v>2953</v>
      </c>
    </row>
    <row r="254" spans="1:2" x14ac:dyDescent="0.25">
      <c r="A254">
        <v>2954</v>
      </c>
      <c r="B254">
        <v>2954</v>
      </c>
    </row>
    <row r="255" spans="1:2" x14ac:dyDescent="0.25">
      <c r="A255">
        <v>2955</v>
      </c>
      <c r="B255">
        <v>2955</v>
      </c>
    </row>
    <row r="256" spans="1:2" x14ac:dyDescent="0.25">
      <c r="A256">
        <v>2956</v>
      </c>
      <c r="B256">
        <v>2956</v>
      </c>
    </row>
    <row r="257" spans="1:2" x14ac:dyDescent="0.25">
      <c r="A257">
        <v>2957</v>
      </c>
      <c r="B257">
        <v>2957</v>
      </c>
    </row>
    <row r="258" spans="1:2" x14ac:dyDescent="0.25">
      <c r="A258">
        <v>2958</v>
      </c>
      <c r="B258">
        <v>2958</v>
      </c>
    </row>
    <row r="259" spans="1:2" x14ac:dyDescent="0.25">
      <c r="A259">
        <v>2959</v>
      </c>
      <c r="B259">
        <v>2959</v>
      </c>
    </row>
    <row r="260" spans="1:2" x14ac:dyDescent="0.25">
      <c r="A260">
        <v>2960</v>
      </c>
      <c r="B260">
        <v>2960</v>
      </c>
    </row>
    <row r="261" spans="1:2" x14ac:dyDescent="0.25">
      <c r="A261">
        <v>2961</v>
      </c>
      <c r="B261">
        <v>2961</v>
      </c>
    </row>
    <row r="262" spans="1:2" x14ac:dyDescent="0.25">
      <c r="A262">
        <v>2962</v>
      </c>
      <c r="B262">
        <v>2962</v>
      </c>
    </row>
    <row r="263" spans="1:2" x14ac:dyDescent="0.25">
      <c r="A263">
        <v>2963</v>
      </c>
      <c r="B263">
        <v>2963</v>
      </c>
    </row>
    <row r="264" spans="1:2" x14ac:dyDescent="0.25">
      <c r="A264">
        <v>2964</v>
      </c>
      <c r="B264">
        <v>2964</v>
      </c>
    </row>
    <row r="265" spans="1:2" x14ac:dyDescent="0.25">
      <c r="A265">
        <v>2965</v>
      </c>
      <c r="B265">
        <v>2965</v>
      </c>
    </row>
    <row r="266" spans="1:2" x14ac:dyDescent="0.25">
      <c r="A266">
        <v>2966</v>
      </c>
      <c r="B266">
        <v>2966</v>
      </c>
    </row>
    <row r="267" spans="1:2" x14ac:dyDescent="0.25">
      <c r="A267">
        <v>2967</v>
      </c>
      <c r="B267">
        <v>2967</v>
      </c>
    </row>
    <row r="268" spans="1:2" x14ac:dyDescent="0.25">
      <c r="A268">
        <v>2968</v>
      </c>
      <c r="B268">
        <v>2968</v>
      </c>
    </row>
    <row r="269" spans="1:2" x14ac:dyDescent="0.25">
      <c r="A269">
        <v>2969</v>
      </c>
      <c r="B269">
        <v>2969</v>
      </c>
    </row>
    <row r="270" spans="1:2" x14ac:dyDescent="0.25">
      <c r="A270">
        <v>2970</v>
      </c>
      <c r="B270">
        <v>2970</v>
      </c>
    </row>
    <row r="271" spans="1:2" x14ac:dyDescent="0.25">
      <c r="A271">
        <v>2971</v>
      </c>
      <c r="B271">
        <v>2971</v>
      </c>
    </row>
    <row r="272" spans="1:2" x14ac:dyDescent="0.25">
      <c r="A272">
        <v>2972</v>
      </c>
      <c r="B272">
        <v>2972</v>
      </c>
    </row>
    <row r="273" spans="1:2" x14ac:dyDescent="0.25">
      <c r="A273">
        <v>2973</v>
      </c>
      <c r="B273">
        <v>2973</v>
      </c>
    </row>
    <row r="274" spans="1:2" x14ac:dyDescent="0.25">
      <c r="A274">
        <v>2974</v>
      </c>
      <c r="B274">
        <v>2974</v>
      </c>
    </row>
    <row r="275" spans="1:2" x14ac:dyDescent="0.25">
      <c r="A275">
        <v>2975</v>
      </c>
      <c r="B275">
        <v>2975</v>
      </c>
    </row>
    <row r="276" spans="1:2" x14ac:dyDescent="0.25">
      <c r="A276">
        <v>2976</v>
      </c>
      <c r="B276">
        <v>2976</v>
      </c>
    </row>
    <row r="277" spans="1:2" x14ac:dyDescent="0.25">
      <c r="A277">
        <v>2977</v>
      </c>
      <c r="B277">
        <v>2977</v>
      </c>
    </row>
    <row r="278" spans="1:2" x14ac:dyDescent="0.25">
      <c r="A278">
        <v>2978</v>
      </c>
      <c r="B278">
        <v>2978</v>
      </c>
    </row>
    <row r="279" spans="1:2" x14ac:dyDescent="0.25">
      <c r="A279">
        <v>2979</v>
      </c>
      <c r="B279">
        <v>2979</v>
      </c>
    </row>
    <row r="280" spans="1:2" x14ac:dyDescent="0.25">
      <c r="A280">
        <v>2980</v>
      </c>
      <c r="B280">
        <v>2980</v>
      </c>
    </row>
    <row r="281" spans="1:2" x14ac:dyDescent="0.25">
      <c r="A281">
        <v>2981</v>
      </c>
      <c r="B281">
        <v>2981</v>
      </c>
    </row>
    <row r="282" spans="1:2" x14ac:dyDescent="0.25">
      <c r="A282">
        <v>2982</v>
      </c>
      <c r="B282">
        <v>2982</v>
      </c>
    </row>
    <row r="283" spans="1:2" x14ac:dyDescent="0.25">
      <c r="A283">
        <v>2983</v>
      </c>
      <c r="B283">
        <v>2983</v>
      </c>
    </row>
    <row r="284" spans="1:2" x14ac:dyDescent="0.25">
      <c r="A284">
        <v>2984</v>
      </c>
      <c r="B284">
        <v>2984</v>
      </c>
    </row>
    <row r="285" spans="1:2" x14ac:dyDescent="0.25">
      <c r="A285">
        <v>2985</v>
      </c>
      <c r="B285">
        <v>2985</v>
      </c>
    </row>
    <row r="286" spans="1:2" x14ac:dyDescent="0.25">
      <c r="A286">
        <v>2986</v>
      </c>
      <c r="B286">
        <v>2986</v>
      </c>
    </row>
    <row r="287" spans="1:2" x14ac:dyDescent="0.25">
      <c r="A287">
        <v>2987</v>
      </c>
      <c r="B287">
        <v>2987</v>
      </c>
    </row>
    <row r="288" spans="1:2" x14ac:dyDescent="0.25">
      <c r="A288">
        <v>2988</v>
      </c>
      <c r="B288">
        <v>2988</v>
      </c>
    </row>
    <row r="289" spans="1:2" x14ac:dyDescent="0.25">
      <c r="A289">
        <v>2989</v>
      </c>
      <c r="B289">
        <v>2989</v>
      </c>
    </row>
    <row r="290" spans="1:2" x14ac:dyDescent="0.25">
      <c r="A290">
        <v>2990</v>
      </c>
      <c r="B290">
        <v>2990</v>
      </c>
    </row>
    <row r="291" spans="1:2" x14ac:dyDescent="0.25">
      <c r="A291">
        <v>2991</v>
      </c>
      <c r="B291">
        <v>2991</v>
      </c>
    </row>
    <row r="292" spans="1:2" x14ac:dyDescent="0.25">
      <c r="A292">
        <v>2992</v>
      </c>
      <c r="B292">
        <v>2992</v>
      </c>
    </row>
    <row r="293" spans="1:2" x14ac:dyDescent="0.25">
      <c r="A293">
        <v>2993</v>
      </c>
      <c r="B293">
        <v>2993</v>
      </c>
    </row>
    <row r="294" spans="1:2" x14ac:dyDescent="0.25">
      <c r="A294">
        <v>2994</v>
      </c>
      <c r="B294">
        <v>2994</v>
      </c>
    </row>
    <row r="295" spans="1:2" x14ac:dyDescent="0.25">
      <c r="A295">
        <v>2995</v>
      </c>
      <c r="B295">
        <v>2995</v>
      </c>
    </row>
    <row r="296" spans="1:2" x14ac:dyDescent="0.25">
      <c r="A296">
        <v>2996</v>
      </c>
      <c r="B296">
        <v>2996</v>
      </c>
    </row>
    <row r="297" spans="1:2" x14ac:dyDescent="0.25">
      <c r="A297">
        <v>2997</v>
      </c>
      <c r="B297">
        <v>2997</v>
      </c>
    </row>
    <row r="298" spans="1:2" x14ac:dyDescent="0.25">
      <c r="A298">
        <v>2998</v>
      </c>
      <c r="B298">
        <v>2998</v>
      </c>
    </row>
    <row r="299" spans="1:2" x14ac:dyDescent="0.25">
      <c r="A299">
        <v>2999</v>
      </c>
      <c r="B299">
        <v>2999</v>
      </c>
    </row>
    <row r="300" spans="1:2" x14ac:dyDescent="0.25">
      <c r="A300">
        <v>3000</v>
      </c>
      <c r="B300">
        <v>3000</v>
      </c>
    </row>
    <row r="301" spans="1:2" x14ac:dyDescent="0.25">
      <c r="A301">
        <v>3001</v>
      </c>
      <c r="B301">
        <v>3001</v>
      </c>
    </row>
    <row r="302" spans="1:2" x14ac:dyDescent="0.25">
      <c r="A302">
        <v>3002</v>
      </c>
      <c r="B302">
        <v>3002</v>
      </c>
    </row>
    <row r="303" spans="1:2" x14ac:dyDescent="0.25">
      <c r="A303">
        <v>3003</v>
      </c>
      <c r="B303">
        <v>3003</v>
      </c>
    </row>
    <row r="304" spans="1:2" x14ac:dyDescent="0.25">
      <c r="A304">
        <v>3004</v>
      </c>
      <c r="B304">
        <v>3004</v>
      </c>
    </row>
    <row r="305" spans="1:2" x14ac:dyDescent="0.25">
      <c r="A305">
        <v>3005</v>
      </c>
      <c r="B305">
        <v>3005</v>
      </c>
    </row>
    <row r="306" spans="1:2" x14ac:dyDescent="0.25">
      <c r="A306">
        <v>3006</v>
      </c>
      <c r="B306">
        <v>3006</v>
      </c>
    </row>
    <row r="307" spans="1:2" x14ac:dyDescent="0.25">
      <c r="A307">
        <v>3007</v>
      </c>
      <c r="B307">
        <v>3007</v>
      </c>
    </row>
    <row r="308" spans="1:2" x14ac:dyDescent="0.25">
      <c r="A308">
        <v>3008</v>
      </c>
      <c r="B308">
        <v>3008</v>
      </c>
    </row>
    <row r="309" spans="1:2" x14ac:dyDescent="0.25">
      <c r="A309">
        <v>3009</v>
      </c>
      <c r="B309">
        <v>3009</v>
      </c>
    </row>
    <row r="310" spans="1:2" x14ac:dyDescent="0.25">
      <c r="A310">
        <v>3010</v>
      </c>
      <c r="B310">
        <v>3010</v>
      </c>
    </row>
    <row r="311" spans="1:2" x14ac:dyDescent="0.25">
      <c r="A311">
        <v>3011</v>
      </c>
      <c r="B311">
        <v>3011</v>
      </c>
    </row>
    <row r="312" spans="1:2" x14ac:dyDescent="0.25">
      <c r="A312">
        <v>3012</v>
      </c>
      <c r="B312">
        <v>3012</v>
      </c>
    </row>
    <row r="313" spans="1:2" x14ac:dyDescent="0.25">
      <c r="A313">
        <v>3013</v>
      </c>
      <c r="B313">
        <v>3013</v>
      </c>
    </row>
    <row r="314" spans="1:2" x14ac:dyDescent="0.25">
      <c r="A314">
        <v>3014</v>
      </c>
      <c r="B314">
        <v>3014</v>
      </c>
    </row>
    <row r="315" spans="1:2" x14ac:dyDescent="0.25">
      <c r="A315">
        <v>3015</v>
      </c>
      <c r="B315">
        <v>3015</v>
      </c>
    </row>
    <row r="316" spans="1:2" x14ac:dyDescent="0.25">
      <c r="A316">
        <v>3016</v>
      </c>
      <c r="B316">
        <v>3016</v>
      </c>
    </row>
    <row r="317" spans="1:2" x14ac:dyDescent="0.25">
      <c r="A317">
        <v>3017</v>
      </c>
      <c r="B317">
        <v>3017</v>
      </c>
    </row>
    <row r="318" spans="1:2" x14ac:dyDescent="0.25">
      <c r="A318">
        <v>3018</v>
      </c>
      <c r="B318">
        <v>3018</v>
      </c>
    </row>
    <row r="319" spans="1:2" x14ac:dyDescent="0.25">
      <c r="A319">
        <v>3019</v>
      </c>
      <c r="B319">
        <v>3019</v>
      </c>
    </row>
    <row r="320" spans="1:2" x14ac:dyDescent="0.25">
      <c r="A320">
        <v>3020</v>
      </c>
      <c r="B320">
        <v>3020</v>
      </c>
    </row>
    <row r="321" spans="1:2" x14ac:dyDescent="0.25">
      <c r="A321">
        <v>3021</v>
      </c>
      <c r="B321">
        <v>3021</v>
      </c>
    </row>
    <row r="322" spans="1:2" x14ac:dyDescent="0.25">
      <c r="A322">
        <v>3022</v>
      </c>
      <c r="B322">
        <v>3022</v>
      </c>
    </row>
    <row r="323" spans="1:2" x14ac:dyDescent="0.25">
      <c r="A323">
        <v>3023</v>
      </c>
      <c r="B323">
        <v>3023</v>
      </c>
    </row>
    <row r="324" spans="1:2" x14ac:dyDescent="0.25">
      <c r="A324">
        <v>3024</v>
      </c>
      <c r="B324">
        <v>3024</v>
      </c>
    </row>
    <row r="325" spans="1:2" x14ac:dyDescent="0.25">
      <c r="A325">
        <v>3025</v>
      </c>
      <c r="B325">
        <v>3025</v>
      </c>
    </row>
    <row r="326" spans="1:2" x14ac:dyDescent="0.25">
      <c r="A326">
        <v>3026</v>
      </c>
      <c r="B326">
        <v>3026</v>
      </c>
    </row>
    <row r="327" spans="1:2" x14ac:dyDescent="0.25">
      <c r="A327">
        <v>3027</v>
      </c>
      <c r="B327">
        <v>3027</v>
      </c>
    </row>
    <row r="328" spans="1:2" x14ac:dyDescent="0.25">
      <c r="A328">
        <v>3028</v>
      </c>
      <c r="B328">
        <v>3028</v>
      </c>
    </row>
    <row r="329" spans="1:2" x14ac:dyDescent="0.25">
      <c r="A329">
        <v>3029</v>
      </c>
      <c r="B329">
        <v>3029</v>
      </c>
    </row>
    <row r="330" spans="1:2" x14ac:dyDescent="0.25">
      <c r="A330">
        <v>3030</v>
      </c>
      <c r="B330">
        <v>3030</v>
      </c>
    </row>
    <row r="331" spans="1:2" x14ac:dyDescent="0.25">
      <c r="A331">
        <v>3031</v>
      </c>
      <c r="B331">
        <v>3031</v>
      </c>
    </row>
    <row r="332" spans="1:2" x14ac:dyDescent="0.25">
      <c r="A332">
        <v>3032</v>
      </c>
      <c r="B332">
        <v>3032</v>
      </c>
    </row>
    <row r="333" spans="1:2" x14ac:dyDescent="0.25">
      <c r="A333">
        <v>3033</v>
      </c>
      <c r="B333">
        <v>3033</v>
      </c>
    </row>
    <row r="334" spans="1:2" x14ac:dyDescent="0.25">
      <c r="A334">
        <v>3034</v>
      </c>
      <c r="B334">
        <v>3034</v>
      </c>
    </row>
    <row r="335" spans="1:2" x14ac:dyDescent="0.25">
      <c r="A335">
        <v>3035</v>
      </c>
      <c r="B335">
        <v>3035</v>
      </c>
    </row>
    <row r="336" spans="1:2" x14ac:dyDescent="0.25">
      <c r="A336">
        <v>3036</v>
      </c>
      <c r="B336">
        <v>3036</v>
      </c>
    </row>
    <row r="337" spans="1:2" x14ac:dyDescent="0.25">
      <c r="A337">
        <v>3037</v>
      </c>
      <c r="B337">
        <v>3037</v>
      </c>
    </row>
    <row r="338" spans="1:2" x14ac:dyDescent="0.25">
      <c r="A338">
        <v>3038</v>
      </c>
      <c r="B338">
        <v>3038</v>
      </c>
    </row>
    <row r="339" spans="1:2" x14ac:dyDescent="0.25">
      <c r="A339">
        <v>3039</v>
      </c>
      <c r="B339">
        <v>3039</v>
      </c>
    </row>
    <row r="340" spans="1:2" x14ac:dyDescent="0.25">
      <c r="A340">
        <v>3040</v>
      </c>
      <c r="B340">
        <v>3040</v>
      </c>
    </row>
    <row r="341" spans="1:2" x14ac:dyDescent="0.25">
      <c r="A341">
        <v>3041</v>
      </c>
      <c r="B341">
        <v>3041</v>
      </c>
    </row>
    <row r="342" spans="1:2" x14ac:dyDescent="0.25">
      <c r="A342">
        <v>3042</v>
      </c>
      <c r="B342">
        <v>3042</v>
      </c>
    </row>
    <row r="343" spans="1:2" x14ac:dyDescent="0.25">
      <c r="A343">
        <v>3043</v>
      </c>
      <c r="B343">
        <v>3043</v>
      </c>
    </row>
    <row r="344" spans="1:2" x14ac:dyDescent="0.25">
      <c r="A344">
        <v>3044</v>
      </c>
      <c r="B344">
        <v>3044</v>
      </c>
    </row>
    <row r="345" spans="1:2" x14ac:dyDescent="0.25">
      <c r="A345">
        <v>3045</v>
      </c>
      <c r="B345">
        <v>3045</v>
      </c>
    </row>
    <row r="346" spans="1:2" x14ac:dyDescent="0.25">
      <c r="A346">
        <v>3046</v>
      </c>
      <c r="B346">
        <v>3046</v>
      </c>
    </row>
    <row r="347" spans="1:2" x14ac:dyDescent="0.25">
      <c r="A347">
        <v>3047</v>
      </c>
      <c r="B347">
        <v>3047</v>
      </c>
    </row>
    <row r="348" spans="1:2" x14ac:dyDescent="0.25">
      <c r="A348">
        <v>3048</v>
      </c>
      <c r="B348">
        <v>3048</v>
      </c>
    </row>
    <row r="349" spans="1:2" x14ac:dyDescent="0.25">
      <c r="A349">
        <v>3049</v>
      </c>
      <c r="B349">
        <v>3049</v>
      </c>
    </row>
    <row r="350" spans="1:2" x14ac:dyDescent="0.25">
      <c r="A350">
        <v>3050</v>
      </c>
      <c r="B350">
        <v>3050</v>
      </c>
    </row>
    <row r="351" spans="1:2" x14ac:dyDescent="0.25">
      <c r="A351">
        <v>3051</v>
      </c>
      <c r="B351">
        <v>3051</v>
      </c>
    </row>
    <row r="352" spans="1:2" x14ac:dyDescent="0.25">
      <c r="A352">
        <v>3052</v>
      </c>
      <c r="B352">
        <v>3052</v>
      </c>
    </row>
    <row r="353" spans="1:2" x14ac:dyDescent="0.25">
      <c r="A353">
        <v>3053</v>
      </c>
      <c r="B353">
        <v>3053</v>
      </c>
    </row>
    <row r="354" spans="1:2" x14ac:dyDescent="0.25">
      <c r="A354">
        <v>3054</v>
      </c>
      <c r="B354">
        <v>3054</v>
      </c>
    </row>
    <row r="355" spans="1:2" x14ac:dyDescent="0.25">
      <c r="A355">
        <v>3055</v>
      </c>
      <c r="B355">
        <v>3055</v>
      </c>
    </row>
    <row r="356" spans="1:2" x14ac:dyDescent="0.25">
      <c r="A356">
        <v>3056</v>
      </c>
      <c r="B356">
        <v>3056</v>
      </c>
    </row>
    <row r="357" spans="1:2" x14ac:dyDescent="0.25">
      <c r="A357">
        <v>3057</v>
      </c>
      <c r="B357">
        <v>3057</v>
      </c>
    </row>
    <row r="358" spans="1:2" x14ac:dyDescent="0.25">
      <c r="A358">
        <v>3058</v>
      </c>
      <c r="B358">
        <v>3058</v>
      </c>
    </row>
    <row r="359" spans="1:2" x14ac:dyDescent="0.25">
      <c r="A359">
        <v>3059</v>
      </c>
      <c r="B359">
        <v>3059</v>
      </c>
    </row>
    <row r="360" spans="1:2" x14ac:dyDescent="0.25">
      <c r="A360">
        <v>3060</v>
      </c>
      <c r="B360">
        <v>3060</v>
      </c>
    </row>
    <row r="361" spans="1:2" x14ac:dyDescent="0.25">
      <c r="A361">
        <v>3061</v>
      </c>
      <c r="B361">
        <v>3061</v>
      </c>
    </row>
    <row r="362" spans="1:2" x14ac:dyDescent="0.25">
      <c r="A362">
        <v>3062</v>
      </c>
      <c r="B362">
        <v>3062</v>
      </c>
    </row>
    <row r="363" spans="1:2" x14ac:dyDescent="0.25">
      <c r="A363">
        <v>3063</v>
      </c>
      <c r="B363">
        <v>3063</v>
      </c>
    </row>
    <row r="364" spans="1:2" x14ac:dyDescent="0.25">
      <c r="A364">
        <v>3064</v>
      </c>
      <c r="B364">
        <v>3064</v>
      </c>
    </row>
    <row r="365" spans="1:2" x14ac:dyDescent="0.25">
      <c r="A365">
        <v>3065</v>
      </c>
      <c r="B365">
        <v>3065</v>
      </c>
    </row>
    <row r="366" spans="1:2" x14ac:dyDescent="0.25">
      <c r="A366">
        <v>3066</v>
      </c>
      <c r="B366">
        <v>3066</v>
      </c>
    </row>
    <row r="367" spans="1:2" x14ac:dyDescent="0.25">
      <c r="A367">
        <v>3067</v>
      </c>
      <c r="B367">
        <v>3067</v>
      </c>
    </row>
    <row r="368" spans="1:2" x14ac:dyDescent="0.25">
      <c r="A368">
        <v>3068</v>
      </c>
      <c r="B368">
        <v>3068</v>
      </c>
    </row>
    <row r="369" spans="1:2" x14ac:dyDescent="0.25">
      <c r="A369">
        <v>3069</v>
      </c>
      <c r="B369">
        <v>3069</v>
      </c>
    </row>
    <row r="370" spans="1:2" x14ac:dyDescent="0.25">
      <c r="A370">
        <v>3070</v>
      </c>
      <c r="B370">
        <v>3070</v>
      </c>
    </row>
    <row r="371" spans="1:2" x14ac:dyDescent="0.25">
      <c r="A371">
        <v>3071</v>
      </c>
      <c r="B371">
        <v>3071</v>
      </c>
    </row>
    <row r="372" spans="1:2" x14ac:dyDescent="0.25">
      <c r="A372">
        <v>3072</v>
      </c>
      <c r="B372">
        <v>3072</v>
      </c>
    </row>
    <row r="373" spans="1:2" x14ac:dyDescent="0.25">
      <c r="A373">
        <v>3073</v>
      </c>
      <c r="B373">
        <v>3073</v>
      </c>
    </row>
    <row r="374" spans="1:2" x14ac:dyDescent="0.25">
      <c r="A374">
        <v>3074</v>
      </c>
      <c r="B374">
        <v>3074</v>
      </c>
    </row>
    <row r="375" spans="1:2" x14ac:dyDescent="0.25">
      <c r="A375">
        <v>3075</v>
      </c>
      <c r="B375">
        <v>3075</v>
      </c>
    </row>
    <row r="376" spans="1:2" x14ac:dyDescent="0.25">
      <c r="A376">
        <v>3076</v>
      </c>
      <c r="B376">
        <v>3076</v>
      </c>
    </row>
    <row r="377" spans="1:2" x14ac:dyDescent="0.25">
      <c r="A377">
        <v>3077</v>
      </c>
      <c r="B377">
        <v>3077</v>
      </c>
    </row>
    <row r="378" spans="1:2" x14ac:dyDescent="0.25">
      <c r="A378">
        <v>3078</v>
      </c>
      <c r="B378">
        <v>3078</v>
      </c>
    </row>
    <row r="379" spans="1:2" x14ac:dyDescent="0.25">
      <c r="A379">
        <v>3079</v>
      </c>
      <c r="B379">
        <v>3079</v>
      </c>
    </row>
    <row r="380" spans="1:2" x14ac:dyDescent="0.25">
      <c r="A380">
        <v>3080</v>
      </c>
      <c r="B380">
        <v>3080</v>
      </c>
    </row>
    <row r="381" spans="1:2" x14ac:dyDescent="0.25">
      <c r="A381">
        <v>3081</v>
      </c>
      <c r="B381">
        <v>3081</v>
      </c>
    </row>
    <row r="382" spans="1:2" x14ac:dyDescent="0.25">
      <c r="A382">
        <v>3082</v>
      </c>
      <c r="B382">
        <v>3082</v>
      </c>
    </row>
    <row r="383" spans="1:2" x14ac:dyDescent="0.25">
      <c r="A383">
        <v>3083</v>
      </c>
      <c r="B383">
        <v>3083</v>
      </c>
    </row>
    <row r="384" spans="1:2" x14ac:dyDescent="0.25">
      <c r="A384">
        <v>3084</v>
      </c>
      <c r="B384">
        <v>3084</v>
      </c>
    </row>
    <row r="385" spans="1:2" x14ac:dyDescent="0.25">
      <c r="A385">
        <v>3085</v>
      </c>
      <c r="B385">
        <v>3085</v>
      </c>
    </row>
    <row r="386" spans="1:2" x14ac:dyDescent="0.25">
      <c r="A386">
        <v>3086</v>
      </c>
      <c r="B386">
        <v>3086</v>
      </c>
    </row>
    <row r="387" spans="1:2" x14ac:dyDescent="0.25">
      <c r="A387">
        <v>3087</v>
      </c>
      <c r="B387">
        <v>3087</v>
      </c>
    </row>
    <row r="388" spans="1:2" x14ac:dyDescent="0.25">
      <c r="A388">
        <v>3088</v>
      </c>
      <c r="B388">
        <v>3088</v>
      </c>
    </row>
    <row r="389" spans="1:2" x14ac:dyDescent="0.25">
      <c r="A389">
        <v>3089</v>
      </c>
      <c r="B389">
        <v>3089</v>
      </c>
    </row>
    <row r="390" spans="1:2" x14ac:dyDescent="0.25">
      <c r="A390">
        <v>3090</v>
      </c>
      <c r="B390">
        <v>3090</v>
      </c>
    </row>
    <row r="391" spans="1:2" x14ac:dyDescent="0.25">
      <c r="A391">
        <v>3091</v>
      </c>
      <c r="B391">
        <v>3091</v>
      </c>
    </row>
    <row r="392" spans="1:2" x14ac:dyDescent="0.25">
      <c r="A392">
        <v>3092</v>
      </c>
      <c r="B392">
        <v>3092</v>
      </c>
    </row>
    <row r="393" spans="1:2" x14ac:dyDescent="0.25">
      <c r="A393">
        <v>3093</v>
      </c>
      <c r="B393">
        <v>3093</v>
      </c>
    </row>
    <row r="394" spans="1:2" x14ac:dyDescent="0.25">
      <c r="A394">
        <v>3094</v>
      </c>
      <c r="B394">
        <v>3094</v>
      </c>
    </row>
    <row r="395" spans="1:2" x14ac:dyDescent="0.25">
      <c r="A395">
        <v>3095</v>
      </c>
      <c r="B395">
        <v>3095</v>
      </c>
    </row>
    <row r="396" spans="1:2" x14ac:dyDescent="0.25">
      <c r="A396">
        <v>3096</v>
      </c>
      <c r="B396">
        <v>3096</v>
      </c>
    </row>
    <row r="397" spans="1:2" x14ac:dyDescent="0.25">
      <c r="A397">
        <v>3097</v>
      </c>
      <c r="B397">
        <v>3097</v>
      </c>
    </row>
    <row r="398" spans="1:2" x14ac:dyDescent="0.25">
      <c r="A398">
        <v>3098</v>
      </c>
      <c r="B398">
        <v>3098</v>
      </c>
    </row>
    <row r="399" spans="1:2" x14ac:dyDescent="0.25">
      <c r="A399">
        <v>3099</v>
      </c>
      <c r="B399">
        <v>3099</v>
      </c>
    </row>
    <row r="400" spans="1:2" x14ac:dyDescent="0.25">
      <c r="A400">
        <v>3100</v>
      </c>
      <c r="B400">
        <v>3100</v>
      </c>
    </row>
    <row r="401" spans="1:2" x14ac:dyDescent="0.25">
      <c r="A401">
        <v>3101</v>
      </c>
      <c r="B401">
        <v>3101</v>
      </c>
    </row>
    <row r="402" spans="1:2" x14ac:dyDescent="0.25">
      <c r="A402">
        <v>3102</v>
      </c>
      <c r="B402">
        <v>3102</v>
      </c>
    </row>
    <row r="403" spans="1:2" x14ac:dyDescent="0.25">
      <c r="A403">
        <v>3103</v>
      </c>
      <c r="B403">
        <v>3103</v>
      </c>
    </row>
    <row r="404" spans="1:2" x14ac:dyDescent="0.25">
      <c r="A404">
        <v>3104</v>
      </c>
      <c r="B404">
        <v>3104</v>
      </c>
    </row>
    <row r="405" spans="1:2" x14ac:dyDescent="0.25">
      <c r="A405">
        <v>3105</v>
      </c>
      <c r="B405">
        <v>3105</v>
      </c>
    </row>
    <row r="406" spans="1:2" x14ac:dyDescent="0.25">
      <c r="A406">
        <v>3106</v>
      </c>
      <c r="B406">
        <v>3106</v>
      </c>
    </row>
    <row r="407" spans="1:2" x14ac:dyDescent="0.25">
      <c r="A407">
        <v>3107</v>
      </c>
      <c r="B407">
        <v>3107</v>
      </c>
    </row>
    <row r="408" spans="1:2" x14ac:dyDescent="0.25">
      <c r="A408">
        <v>3108</v>
      </c>
      <c r="B408">
        <v>3108</v>
      </c>
    </row>
    <row r="409" spans="1:2" x14ac:dyDescent="0.25">
      <c r="A409">
        <v>3109</v>
      </c>
      <c r="B409">
        <v>3109</v>
      </c>
    </row>
    <row r="410" spans="1:2" x14ac:dyDescent="0.25">
      <c r="A410">
        <v>3110</v>
      </c>
      <c r="B410">
        <v>3110</v>
      </c>
    </row>
    <row r="411" spans="1:2" x14ac:dyDescent="0.25">
      <c r="A411">
        <v>3111</v>
      </c>
      <c r="B411">
        <v>3111</v>
      </c>
    </row>
    <row r="412" spans="1:2" x14ac:dyDescent="0.25">
      <c r="A412">
        <v>3112</v>
      </c>
      <c r="B412">
        <v>3112</v>
      </c>
    </row>
    <row r="413" spans="1:2" x14ac:dyDescent="0.25">
      <c r="A413">
        <v>3113</v>
      </c>
      <c r="B413">
        <v>3113</v>
      </c>
    </row>
    <row r="414" spans="1:2" x14ac:dyDescent="0.25">
      <c r="A414">
        <v>3114</v>
      </c>
      <c r="B414">
        <v>3114</v>
      </c>
    </row>
    <row r="415" spans="1:2" x14ac:dyDescent="0.25">
      <c r="A415">
        <v>3115</v>
      </c>
      <c r="B415">
        <v>3115</v>
      </c>
    </row>
    <row r="416" spans="1:2" x14ac:dyDescent="0.25">
      <c r="A416">
        <v>3116</v>
      </c>
      <c r="B416">
        <v>3116</v>
      </c>
    </row>
    <row r="417" spans="1:2" x14ac:dyDescent="0.25">
      <c r="A417">
        <v>3117</v>
      </c>
      <c r="B417">
        <v>3117</v>
      </c>
    </row>
    <row r="418" spans="1:2" x14ac:dyDescent="0.25">
      <c r="A418">
        <v>3118</v>
      </c>
      <c r="B418">
        <v>3118</v>
      </c>
    </row>
    <row r="419" spans="1:2" x14ac:dyDescent="0.25">
      <c r="A419">
        <v>3119</v>
      </c>
      <c r="B419">
        <v>3119</v>
      </c>
    </row>
    <row r="420" spans="1:2" x14ac:dyDescent="0.25">
      <c r="A420">
        <v>3120</v>
      </c>
      <c r="B420">
        <v>3120</v>
      </c>
    </row>
    <row r="421" spans="1:2" x14ac:dyDescent="0.25">
      <c r="A421">
        <v>3121</v>
      </c>
      <c r="B421">
        <v>3121</v>
      </c>
    </row>
    <row r="422" spans="1:2" x14ac:dyDescent="0.25">
      <c r="A422">
        <v>3122</v>
      </c>
      <c r="B422">
        <v>3122</v>
      </c>
    </row>
    <row r="423" spans="1:2" x14ac:dyDescent="0.25">
      <c r="A423">
        <v>3123</v>
      </c>
      <c r="B423">
        <v>3123</v>
      </c>
    </row>
    <row r="424" spans="1:2" x14ac:dyDescent="0.25">
      <c r="A424">
        <v>3124</v>
      </c>
      <c r="B424">
        <v>3124</v>
      </c>
    </row>
    <row r="425" spans="1:2" x14ac:dyDescent="0.25">
      <c r="A425">
        <v>3125</v>
      </c>
      <c r="B425">
        <v>3125</v>
      </c>
    </row>
    <row r="426" spans="1:2" x14ac:dyDescent="0.25">
      <c r="A426">
        <v>3126</v>
      </c>
      <c r="B426">
        <v>3126</v>
      </c>
    </row>
    <row r="427" spans="1:2" x14ac:dyDescent="0.25">
      <c r="A427">
        <v>3127</v>
      </c>
      <c r="B427">
        <v>3127</v>
      </c>
    </row>
    <row r="428" spans="1:2" x14ac:dyDescent="0.25">
      <c r="A428">
        <v>3128</v>
      </c>
      <c r="B428">
        <v>3128</v>
      </c>
    </row>
    <row r="429" spans="1:2" x14ac:dyDescent="0.25">
      <c r="A429">
        <v>3129</v>
      </c>
      <c r="B429">
        <v>3129</v>
      </c>
    </row>
    <row r="430" spans="1:2" x14ac:dyDescent="0.25">
      <c r="A430">
        <v>3130</v>
      </c>
      <c r="B430">
        <v>3130</v>
      </c>
    </row>
    <row r="431" spans="1:2" x14ac:dyDescent="0.25">
      <c r="A431">
        <v>3131</v>
      </c>
      <c r="B431">
        <v>3131</v>
      </c>
    </row>
    <row r="432" spans="1:2" x14ac:dyDescent="0.25">
      <c r="A432">
        <v>3132</v>
      </c>
      <c r="B432">
        <v>3132</v>
      </c>
    </row>
    <row r="433" spans="1:2" x14ac:dyDescent="0.25">
      <c r="A433">
        <v>3133</v>
      </c>
      <c r="B433">
        <v>3133</v>
      </c>
    </row>
    <row r="434" spans="1:2" x14ac:dyDescent="0.25">
      <c r="A434">
        <v>3134</v>
      </c>
      <c r="B434">
        <v>3134</v>
      </c>
    </row>
    <row r="435" spans="1:2" x14ac:dyDescent="0.25">
      <c r="A435">
        <v>3135</v>
      </c>
      <c r="B435">
        <v>3135</v>
      </c>
    </row>
    <row r="436" spans="1:2" x14ac:dyDescent="0.25">
      <c r="A436">
        <v>3136</v>
      </c>
      <c r="B436">
        <v>3136</v>
      </c>
    </row>
    <row r="437" spans="1:2" x14ac:dyDescent="0.25">
      <c r="A437">
        <v>3137</v>
      </c>
      <c r="B437">
        <v>3137</v>
      </c>
    </row>
    <row r="438" spans="1:2" x14ac:dyDescent="0.25">
      <c r="A438">
        <v>3138</v>
      </c>
      <c r="B438">
        <v>3138</v>
      </c>
    </row>
    <row r="439" spans="1:2" x14ac:dyDescent="0.25">
      <c r="A439">
        <v>3139</v>
      </c>
      <c r="B439">
        <v>3139</v>
      </c>
    </row>
    <row r="440" spans="1:2" x14ac:dyDescent="0.25">
      <c r="A440">
        <v>3140</v>
      </c>
      <c r="B440">
        <v>3140</v>
      </c>
    </row>
    <row r="441" spans="1:2" x14ac:dyDescent="0.25">
      <c r="A441">
        <v>3141</v>
      </c>
      <c r="B441">
        <v>3141</v>
      </c>
    </row>
    <row r="442" spans="1:2" x14ac:dyDescent="0.25">
      <c r="A442">
        <v>3142</v>
      </c>
      <c r="B442">
        <v>3142</v>
      </c>
    </row>
    <row r="443" spans="1:2" x14ac:dyDescent="0.25">
      <c r="A443">
        <v>3143</v>
      </c>
      <c r="B443">
        <v>3143</v>
      </c>
    </row>
    <row r="444" spans="1:2" x14ac:dyDescent="0.25">
      <c r="A444">
        <v>3144</v>
      </c>
      <c r="B444">
        <v>3144</v>
      </c>
    </row>
    <row r="445" spans="1:2" x14ac:dyDescent="0.25">
      <c r="A445">
        <v>3145</v>
      </c>
      <c r="B445">
        <v>3145</v>
      </c>
    </row>
    <row r="446" spans="1:2" x14ac:dyDescent="0.25">
      <c r="A446">
        <v>3146</v>
      </c>
      <c r="B446">
        <v>3146</v>
      </c>
    </row>
    <row r="447" spans="1:2" x14ac:dyDescent="0.25">
      <c r="A447">
        <v>3147</v>
      </c>
      <c r="B447">
        <v>3147</v>
      </c>
    </row>
    <row r="448" spans="1:2" x14ac:dyDescent="0.25">
      <c r="A448">
        <v>3148</v>
      </c>
      <c r="B448">
        <v>3148</v>
      </c>
    </row>
    <row r="449" spans="1:2" x14ac:dyDescent="0.25">
      <c r="A449">
        <v>3149</v>
      </c>
      <c r="B449">
        <v>3149</v>
      </c>
    </row>
    <row r="450" spans="1:2" x14ac:dyDescent="0.25">
      <c r="A450">
        <v>3150</v>
      </c>
      <c r="B450">
        <v>3150</v>
      </c>
    </row>
    <row r="451" spans="1:2" x14ac:dyDescent="0.25">
      <c r="A451">
        <v>3151</v>
      </c>
      <c r="B451">
        <v>3151</v>
      </c>
    </row>
    <row r="452" spans="1:2" x14ac:dyDescent="0.25">
      <c r="A452">
        <v>3152</v>
      </c>
      <c r="B452">
        <v>3152</v>
      </c>
    </row>
    <row r="453" spans="1:2" x14ac:dyDescent="0.25">
      <c r="A453">
        <v>3153</v>
      </c>
      <c r="B453">
        <v>3153</v>
      </c>
    </row>
    <row r="454" spans="1:2" x14ac:dyDescent="0.25">
      <c r="A454">
        <v>3154</v>
      </c>
      <c r="B454">
        <v>3154</v>
      </c>
    </row>
    <row r="455" spans="1:2" x14ac:dyDescent="0.25">
      <c r="A455">
        <v>3155</v>
      </c>
      <c r="B455">
        <v>3155</v>
      </c>
    </row>
    <row r="456" spans="1:2" x14ac:dyDescent="0.25">
      <c r="A456">
        <v>3156</v>
      </c>
      <c r="B456">
        <v>3156</v>
      </c>
    </row>
    <row r="457" spans="1:2" x14ac:dyDescent="0.25">
      <c r="A457">
        <v>3157</v>
      </c>
      <c r="B457">
        <v>3157</v>
      </c>
    </row>
    <row r="458" spans="1:2" x14ac:dyDescent="0.25">
      <c r="A458">
        <v>3158</v>
      </c>
      <c r="B458">
        <v>3158</v>
      </c>
    </row>
    <row r="459" spans="1:2" x14ac:dyDescent="0.25">
      <c r="A459">
        <v>3159</v>
      </c>
      <c r="B459">
        <v>3159</v>
      </c>
    </row>
    <row r="460" spans="1:2" x14ac:dyDescent="0.25">
      <c r="A460">
        <v>3160</v>
      </c>
      <c r="B460">
        <v>3160</v>
      </c>
    </row>
    <row r="461" spans="1:2" x14ac:dyDescent="0.25">
      <c r="A461">
        <v>3161</v>
      </c>
      <c r="B461">
        <v>3161</v>
      </c>
    </row>
    <row r="462" spans="1:2" x14ac:dyDescent="0.25">
      <c r="A462">
        <v>3162</v>
      </c>
      <c r="B462">
        <v>3162</v>
      </c>
    </row>
    <row r="463" spans="1:2" x14ac:dyDescent="0.25">
      <c r="A463">
        <v>3163</v>
      </c>
      <c r="B463">
        <v>3163</v>
      </c>
    </row>
    <row r="464" spans="1:2" x14ac:dyDescent="0.25">
      <c r="A464">
        <v>3164</v>
      </c>
      <c r="B464">
        <v>3164</v>
      </c>
    </row>
    <row r="465" spans="1:2" x14ac:dyDescent="0.25">
      <c r="A465">
        <v>3165</v>
      </c>
      <c r="B465">
        <v>3165</v>
      </c>
    </row>
    <row r="466" spans="1:2" x14ac:dyDescent="0.25">
      <c r="A466">
        <v>3166</v>
      </c>
      <c r="B466">
        <v>3166</v>
      </c>
    </row>
    <row r="467" spans="1:2" x14ac:dyDescent="0.25">
      <c r="A467">
        <v>3167</v>
      </c>
      <c r="B467">
        <v>3167</v>
      </c>
    </row>
    <row r="468" spans="1:2" x14ac:dyDescent="0.25">
      <c r="A468">
        <v>3168</v>
      </c>
      <c r="B468">
        <v>3168</v>
      </c>
    </row>
    <row r="469" spans="1:2" x14ac:dyDescent="0.25">
      <c r="A469">
        <v>3169</v>
      </c>
      <c r="B469">
        <v>3169</v>
      </c>
    </row>
    <row r="470" spans="1:2" x14ac:dyDescent="0.25">
      <c r="A470">
        <v>3170</v>
      </c>
      <c r="B470">
        <v>3170</v>
      </c>
    </row>
    <row r="471" spans="1:2" x14ac:dyDescent="0.25">
      <c r="A471">
        <v>3171</v>
      </c>
      <c r="B471">
        <v>3171</v>
      </c>
    </row>
    <row r="472" spans="1:2" x14ac:dyDescent="0.25">
      <c r="A472">
        <v>3172</v>
      </c>
      <c r="B472">
        <v>3172</v>
      </c>
    </row>
    <row r="473" spans="1:2" x14ac:dyDescent="0.25">
      <c r="A473">
        <v>3173</v>
      </c>
      <c r="B473">
        <v>3173</v>
      </c>
    </row>
    <row r="474" spans="1:2" x14ac:dyDescent="0.25">
      <c r="A474">
        <v>3174</v>
      </c>
      <c r="B474">
        <v>3174</v>
      </c>
    </row>
    <row r="475" spans="1:2" x14ac:dyDescent="0.25">
      <c r="A475">
        <v>3175</v>
      </c>
      <c r="B475">
        <v>3175</v>
      </c>
    </row>
    <row r="476" spans="1:2" x14ac:dyDescent="0.25">
      <c r="A476">
        <v>3176</v>
      </c>
      <c r="B476">
        <v>3176</v>
      </c>
    </row>
    <row r="477" spans="1:2" x14ac:dyDescent="0.25">
      <c r="A477">
        <v>3177</v>
      </c>
      <c r="B477">
        <v>3177</v>
      </c>
    </row>
    <row r="478" spans="1:2" x14ac:dyDescent="0.25">
      <c r="A478">
        <v>3178</v>
      </c>
      <c r="B478">
        <v>3178</v>
      </c>
    </row>
    <row r="479" spans="1:2" x14ac:dyDescent="0.25">
      <c r="A479">
        <v>3179</v>
      </c>
      <c r="B479">
        <v>3179</v>
      </c>
    </row>
    <row r="480" spans="1:2" x14ac:dyDescent="0.25">
      <c r="A480">
        <v>3180</v>
      </c>
      <c r="B480">
        <v>3180</v>
      </c>
    </row>
    <row r="481" spans="1:2" x14ac:dyDescent="0.25">
      <c r="A481">
        <v>3181</v>
      </c>
      <c r="B481">
        <v>3181</v>
      </c>
    </row>
    <row r="482" spans="1:2" x14ac:dyDescent="0.25">
      <c r="A482">
        <v>3182</v>
      </c>
      <c r="B482">
        <v>3182</v>
      </c>
    </row>
    <row r="483" spans="1:2" x14ac:dyDescent="0.25">
      <c r="A483">
        <v>3183</v>
      </c>
      <c r="B483">
        <v>3183</v>
      </c>
    </row>
    <row r="484" spans="1:2" x14ac:dyDescent="0.25">
      <c r="A484">
        <v>3184</v>
      </c>
      <c r="B484">
        <v>3184</v>
      </c>
    </row>
    <row r="485" spans="1:2" x14ac:dyDescent="0.25">
      <c r="A485">
        <v>3185</v>
      </c>
      <c r="B485">
        <v>3185</v>
      </c>
    </row>
    <row r="486" spans="1:2" x14ac:dyDescent="0.25">
      <c r="A486">
        <v>3186</v>
      </c>
      <c r="B486">
        <v>3186</v>
      </c>
    </row>
    <row r="487" spans="1:2" x14ac:dyDescent="0.25">
      <c r="A487">
        <v>3187</v>
      </c>
      <c r="B487">
        <v>3187</v>
      </c>
    </row>
    <row r="488" spans="1:2" x14ac:dyDescent="0.25">
      <c r="A488">
        <v>3188</v>
      </c>
      <c r="B488">
        <v>3188</v>
      </c>
    </row>
    <row r="489" spans="1:2" x14ac:dyDescent="0.25">
      <c r="A489">
        <v>3189</v>
      </c>
      <c r="B489">
        <v>3189</v>
      </c>
    </row>
    <row r="490" spans="1:2" x14ac:dyDescent="0.25">
      <c r="A490">
        <v>3190</v>
      </c>
      <c r="B490">
        <v>3190</v>
      </c>
    </row>
    <row r="491" spans="1:2" x14ac:dyDescent="0.25">
      <c r="A491">
        <v>3191</v>
      </c>
      <c r="B491">
        <v>3191</v>
      </c>
    </row>
    <row r="492" spans="1:2" x14ac:dyDescent="0.25">
      <c r="A492">
        <v>3192</v>
      </c>
      <c r="B492">
        <v>3192</v>
      </c>
    </row>
    <row r="493" spans="1:2" x14ac:dyDescent="0.25">
      <c r="A493">
        <v>3193</v>
      </c>
      <c r="B493">
        <v>3193</v>
      </c>
    </row>
    <row r="494" spans="1:2" x14ac:dyDescent="0.25">
      <c r="A494">
        <v>3194</v>
      </c>
      <c r="B494">
        <v>3194</v>
      </c>
    </row>
    <row r="495" spans="1:2" x14ac:dyDescent="0.25">
      <c r="A495">
        <v>3195</v>
      </c>
      <c r="B495">
        <v>3195</v>
      </c>
    </row>
    <row r="496" spans="1:2" x14ac:dyDescent="0.25">
      <c r="A496">
        <v>3196</v>
      </c>
      <c r="B496">
        <v>3196</v>
      </c>
    </row>
    <row r="497" spans="1:2" x14ac:dyDescent="0.25">
      <c r="A497">
        <v>3197</v>
      </c>
      <c r="B497">
        <v>3197</v>
      </c>
    </row>
    <row r="498" spans="1:2" x14ac:dyDescent="0.25">
      <c r="A498">
        <v>3198</v>
      </c>
      <c r="B498">
        <v>3198</v>
      </c>
    </row>
    <row r="499" spans="1:2" x14ac:dyDescent="0.25">
      <c r="A499">
        <v>3199</v>
      </c>
      <c r="B499">
        <v>3199</v>
      </c>
    </row>
    <row r="500" spans="1:2" x14ac:dyDescent="0.25">
      <c r="A500">
        <v>3200</v>
      </c>
      <c r="B500">
        <v>3200</v>
      </c>
    </row>
    <row r="501" spans="1:2" x14ac:dyDescent="0.25">
      <c r="A501">
        <v>3201</v>
      </c>
      <c r="B501">
        <v>3201</v>
      </c>
    </row>
    <row r="502" spans="1:2" x14ac:dyDescent="0.25">
      <c r="A502">
        <v>3202</v>
      </c>
      <c r="B502">
        <v>3202</v>
      </c>
    </row>
    <row r="503" spans="1:2" x14ac:dyDescent="0.25">
      <c r="A503">
        <v>3203</v>
      </c>
      <c r="B503">
        <v>3203</v>
      </c>
    </row>
    <row r="504" spans="1:2" x14ac:dyDescent="0.25">
      <c r="A504">
        <v>3204</v>
      </c>
      <c r="B504">
        <v>3204</v>
      </c>
    </row>
    <row r="505" spans="1:2" x14ac:dyDescent="0.25">
      <c r="A505">
        <v>3205</v>
      </c>
      <c r="B505">
        <v>3205</v>
      </c>
    </row>
    <row r="506" spans="1:2" x14ac:dyDescent="0.25">
      <c r="A506">
        <v>3206</v>
      </c>
      <c r="B506">
        <v>3206</v>
      </c>
    </row>
    <row r="507" spans="1:2" x14ac:dyDescent="0.25">
      <c r="A507">
        <v>3207</v>
      </c>
      <c r="B507">
        <v>3207</v>
      </c>
    </row>
    <row r="508" spans="1:2" x14ac:dyDescent="0.25">
      <c r="A508">
        <v>3208</v>
      </c>
      <c r="B508">
        <v>3208</v>
      </c>
    </row>
    <row r="509" spans="1:2" x14ac:dyDescent="0.25">
      <c r="A509">
        <v>3209</v>
      </c>
      <c r="B509">
        <v>3209</v>
      </c>
    </row>
    <row r="510" spans="1:2" x14ac:dyDescent="0.25">
      <c r="A510">
        <v>3210</v>
      </c>
      <c r="B510">
        <v>3210</v>
      </c>
    </row>
    <row r="511" spans="1:2" x14ac:dyDescent="0.25">
      <c r="A511">
        <v>3211</v>
      </c>
      <c r="B511">
        <v>3211</v>
      </c>
    </row>
    <row r="512" spans="1:2" x14ac:dyDescent="0.25">
      <c r="A512">
        <v>3212</v>
      </c>
      <c r="B512">
        <v>3212</v>
      </c>
    </row>
    <row r="513" spans="1:2" x14ac:dyDescent="0.25">
      <c r="A513">
        <v>3213</v>
      </c>
      <c r="B513">
        <v>3213</v>
      </c>
    </row>
    <row r="514" spans="1:2" x14ac:dyDescent="0.25">
      <c r="A514">
        <v>3214</v>
      </c>
      <c r="B514">
        <v>3214</v>
      </c>
    </row>
    <row r="515" spans="1:2" x14ac:dyDescent="0.25">
      <c r="A515">
        <v>3215</v>
      </c>
      <c r="B515">
        <v>3215</v>
      </c>
    </row>
    <row r="516" spans="1:2" x14ac:dyDescent="0.25">
      <c r="A516">
        <v>3216</v>
      </c>
      <c r="B516">
        <v>3216</v>
      </c>
    </row>
    <row r="517" spans="1:2" x14ac:dyDescent="0.25">
      <c r="A517">
        <v>3217</v>
      </c>
      <c r="B517">
        <v>3217</v>
      </c>
    </row>
    <row r="518" spans="1:2" x14ac:dyDescent="0.25">
      <c r="A518">
        <v>3218</v>
      </c>
      <c r="B518">
        <v>3218</v>
      </c>
    </row>
    <row r="519" spans="1:2" x14ac:dyDescent="0.25">
      <c r="A519">
        <v>3219</v>
      </c>
      <c r="B519">
        <v>3219</v>
      </c>
    </row>
    <row r="520" spans="1:2" x14ac:dyDescent="0.25">
      <c r="A520">
        <v>3220</v>
      </c>
      <c r="B520">
        <v>3220</v>
      </c>
    </row>
    <row r="521" spans="1:2" x14ac:dyDescent="0.25">
      <c r="A521">
        <v>3221</v>
      </c>
      <c r="B521">
        <v>3221</v>
      </c>
    </row>
    <row r="522" spans="1:2" x14ac:dyDescent="0.25">
      <c r="A522">
        <v>3222</v>
      </c>
      <c r="B522">
        <v>3222</v>
      </c>
    </row>
    <row r="523" spans="1:2" x14ac:dyDescent="0.25">
      <c r="A523">
        <v>3223</v>
      </c>
      <c r="B523">
        <v>3223</v>
      </c>
    </row>
    <row r="524" spans="1:2" x14ac:dyDescent="0.25">
      <c r="A524">
        <v>3224</v>
      </c>
      <c r="B524">
        <v>3224</v>
      </c>
    </row>
    <row r="525" spans="1:2" x14ac:dyDescent="0.25">
      <c r="A525">
        <v>3225</v>
      </c>
      <c r="B525">
        <v>3225</v>
      </c>
    </row>
    <row r="526" spans="1:2" x14ac:dyDescent="0.25">
      <c r="A526">
        <v>3226</v>
      </c>
      <c r="B526">
        <v>3226</v>
      </c>
    </row>
    <row r="527" spans="1:2" x14ac:dyDescent="0.25">
      <c r="A527">
        <v>3227</v>
      </c>
      <c r="B527">
        <v>3227</v>
      </c>
    </row>
    <row r="528" spans="1:2" x14ac:dyDescent="0.25">
      <c r="A528">
        <v>3228</v>
      </c>
      <c r="B528">
        <v>3228</v>
      </c>
    </row>
    <row r="529" spans="1:2" x14ac:dyDescent="0.25">
      <c r="A529">
        <v>3229</v>
      </c>
      <c r="B529">
        <v>3229</v>
      </c>
    </row>
    <row r="530" spans="1:2" x14ac:dyDescent="0.25">
      <c r="A530">
        <v>3230</v>
      </c>
      <c r="B530">
        <v>3230</v>
      </c>
    </row>
    <row r="531" spans="1:2" x14ac:dyDescent="0.25">
      <c r="A531">
        <v>3231</v>
      </c>
      <c r="B531">
        <v>3231</v>
      </c>
    </row>
    <row r="532" spans="1:2" x14ac:dyDescent="0.25">
      <c r="A532">
        <v>3232</v>
      </c>
      <c r="B532">
        <v>3232</v>
      </c>
    </row>
    <row r="533" spans="1:2" x14ac:dyDescent="0.25">
      <c r="A533">
        <v>3233</v>
      </c>
      <c r="B533">
        <v>3233</v>
      </c>
    </row>
    <row r="534" spans="1:2" x14ac:dyDescent="0.25">
      <c r="A534">
        <v>3234</v>
      </c>
      <c r="B534">
        <v>3234</v>
      </c>
    </row>
    <row r="535" spans="1:2" x14ac:dyDescent="0.25">
      <c r="A535">
        <v>3235</v>
      </c>
      <c r="B535">
        <v>3235</v>
      </c>
    </row>
    <row r="536" spans="1:2" x14ac:dyDescent="0.25">
      <c r="A536">
        <v>3236</v>
      </c>
      <c r="B536">
        <v>3236</v>
      </c>
    </row>
    <row r="537" spans="1:2" x14ac:dyDescent="0.25">
      <c r="A537">
        <v>3237</v>
      </c>
      <c r="B537">
        <v>3237</v>
      </c>
    </row>
    <row r="538" spans="1:2" x14ac:dyDescent="0.25">
      <c r="A538">
        <v>3238</v>
      </c>
      <c r="B538">
        <v>3238</v>
      </c>
    </row>
    <row r="539" spans="1:2" x14ac:dyDescent="0.25">
      <c r="A539">
        <v>3239</v>
      </c>
      <c r="B539">
        <v>3239</v>
      </c>
    </row>
    <row r="540" spans="1:2" x14ac:dyDescent="0.25">
      <c r="A540">
        <v>3240</v>
      </c>
      <c r="B540">
        <v>3240</v>
      </c>
    </row>
    <row r="541" spans="1:2" x14ac:dyDescent="0.25">
      <c r="A541">
        <v>3241</v>
      </c>
      <c r="B541">
        <v>3241</v>
      </c>
    </row>
    <row r="542" spans="1:2" x14ac:dyDescent="0.25">
      <c r="A542">
        <v>3242</v>
      </c>
      <c r="B542">
        <v>3242</v>
      </c>
    </row>
    <row r="543" spans="1:2" x14ac:dyDescent="0.25">
      <c r="A543">
        <v>3243</v>
      </c>
      <c r="B543">
        <v>3243</v>
      </c>
    </row>
    <row r="544" spans="1:2" x14ac:dyDescent="0.25">
      <c r="A544">
        <v>3244</v>
      </c>
      <c r="B544">
        <v>3244</v>
      </c>
    </row>
    <row r="545" spans="1:2" x14ac:dyDescent="0.25">
      <c r="A545">
        <v>3245</v>
      </c>
      <c r="B545">
        <v>3245</v>
      </c>
    </row>
    <row r="546" spans="1:2" x14ac:dyDescent="0.25">
      <c r="A546">
        <v>3246</v>
      </c>
      <c r="B546">
        <v>3246</v>
      </c>
    </row>
    <row r="547" spans="1:2" x14ac:dyDescent="0.25">
      <c r="A547">
        <v>3247</v>
      </c>
      <c r="B547">
        <v>3247</v>
      </c>
    </row>
    <row r="548" spans="1:2" x14ac:dyDescent="0.25">
      <c r="A548">
        <v>3248</v>
      </c>
      <c r="B548">
        <v>3248</v>
      </c>
    </row>
    <row r="549" spans="1:2" x14ac:dyDescent="0.25">
      <c r="A549">
        <v>3249</v>
      </c>
      <c r="B549">
        <v>3249</v>
      </c>
    </row>
    <row r="550" spans="1:2" x14ac:dyDescent="0.25">
      <c r="A550">
        <v>3250</v>
      </c>
      <c r="B550">
        <v>3250</v>
      </c>
    </row>
    <row r="551" spans="1:2" x14ac:dyDescent="0.25">
      <c r="A551">
        <v>3251</v>
      </c>
      <c r="B551">
        <v>3251</v>
      </c>
    </row>
    <row r="552" spans="1:2" x14ac:dyDescent="0.25">
      <c r="A552">
        <v>3252</v>
      </c>
      <c r="B552">
        <v>3252</v>
      </c>
    </row>
    <row r="553" spans="1:2" x14ac:dyDescent="0.25">
      <c r="A553">
        <v>3253</v>
      </c>
      <c r="B553">
        <v>3253</v>
      </c>
    </row>
    <row r="554" spans="1:2" x14ac:dyDescent="0.25">
      <c r="A554">
        <v>3254</v>
      </c>
      <c r="B554">
        <v>3254</v>
      </c>
    </row>
    <row r="555" spans="1:2" x14ac:dyDescent="0.25">
      <c r="A555">
        <v>3255</v>
      </c>
      <c r="B555">
        <v>3255</v>
      </c>
    </row>
    <row r="556" spans="1:2" x14ac:dyDescent="0.25">
      <c r="A556">
        <v>3256</v>
      </c>
      <c r="B556">
        <v>3256</v>
      </c>
    </row>
    <row r="557" spans="1:2" x14ac:dyDescent="0.25">
      <c r="A557">
        <v>3257</v>
      </c>
      <c r="B557">
        <v>3257</v>
      </c>
    </row>
    <row r="558" spans="1:2" x14ac:dyDescent="0.25">
      <c r="A558">
        <v>3258</v>
      </c>
      <c r="B558">
        <v>3258</v>
      </c>
    </row>
    <row r="559" spans="1:2" x14ac:dyDescent="0.25">
      <c r="A559">
        <v>3259</v>
      </c>
      <c r="B559">
        <v>3259</v>
      </c>
    </row>
    <row r="560" spans="1:2" x14ac:dyDescent="0.25">
      <c r="A560">
        <v>3260</v>
      </c>
      <c r="B560">
        <v>3260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2:Q434"/>
  <sheetViews>
    <sheetView topLeftCell="A2" workbookViewId="0">
      <selection activeCell="E4" sqref="E4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1.5703125" customWidth="1"/>
    <col min="7" max="7" width="24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</cols>
  <sheetData>
    <row r="2" spans="1:17" x14ac:dyDescent="0.25">
      <c r="A2" t="s">
        <v>17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86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13</v>
      </c>
      <c r="N2" s="3" t="s">
        <v>12</v>
      </c>
      <c r="O2" s="3" t="s">
        <v>14</v>
      </c>
      <c r="P2" s="3" t="s">
        <v>15</v>
      </c>
      <c r="Q2" t="s">
        <v>16</v>
      </c>
    </row>
    <row r="3" spans="1:17" x14ac:dyDescent="0.25">
      <c r="A3" t="s">
        <v>567</v>
      </c>
      <c r="B3" t="s">
        <v>647</v>
      </c>
      <c r="C3" t="s">
        <v>1</v>
      </c>
      <c r="D3" t="s">
        <v>0</v>
      </c>
      <c r="E3">
        <v>476</v>
      </c>
      <c r="F3" t="s">
        <v>475</v>
      </c>
      <c r="G3" t="s">
        <v>476</v>
      </c>
      <c r="H3" s="3">
        <v>0</v>
      </c>
      <c r="I3" s="3">
        <v>0</v>
      </c>
      <c r="J3" s="3">
        <v>0</v>
      </c>
      <c r="K3" s="3">
        <v>56.26</v>
      </c>
      <c r="L3" s="3">
        <v>0</v>
      </c>
      <c r="M3" s="3">
        <v>0</v>
      </c>
      <c r="N3" s="3">
        <v>0</v>
      </c>
      <c r="O3" s="3">
        <v>7.3137999999999996</v>
      </c>
      <c r="P3" s="3">
        <v>63.573799999999999</v>
      </c>
      <c r="Q3">
        <v>3</v>
      </c>
    </row>
    <row r="4" spans="1:17" x14ac:dyDescent="0.25">
      <c r="A4" t="s">
        <v>567</v>
      </c>
      <c r="B4" t="s">
        <v>647</v>
      </c>
      <c r="C4" t="s">
        <v>1</v>
      </c>
      <c r="D4" t="s">
        <v>0</v>
      </c>
      <c r="E4">
        <v>472</v>
      </c>
      <c r="F4" t="s">
        <v>475</v>
      </c>
      <c r="G4" t="s">
        <v>476</v>
      </c>
      <c r="H4" s="3">
        <v>0</v>
      </c>
      <c r="I4" s="3">
        <v>0</v>
      </c>
      <c r="J4" s="3">
        <v>0</v>
      </c>
      <c r="K4" s="3">
        <v>28.64</v>
      </c>
      <c r="L4" s="3">
        <v>0</v>
      </c>
      <c r="M4" s="3">
        <v>0</v>
      </c>
      <c r="N4" s="3">
        <v>0</v>
      </c>
      <c r="O4" s="3">
        <v>3.7232000000000003</v>
      </c>
      <c r="P4" s="3">
        <v>32.363199999999999</v>
      </c>
      <c r="Q4">
        <v>3</v>
      </c>
    </row>
    <row r="5" spans="1:17" x14ac:dyDescent="0.25">
      <c r="A5" t="s">
        <v>567</v>
      </c>
      <c r="B5" t="s">
        <v>647</v>
      </c>
      <c r="C5" t="s">
        <v>1</v>
      </c>
      <c r="D5" t="s">
        <v>0</v>
      </c>
      <c r="E5">
        <v>76753</v>
      </c>
      <c r="F5" t="s">
        <v>440</v>
      </c>
      <c r="G5" t="s">
        <v>441</v>
      </c>
      <c r="H5" s="3">
        <v>14.02</v>
      </c>
      <c r="I5" s="3">
        <v>0</v>
      </c>
      <c r="J5" s="3">
        <v>0</v>
      </c>
      <c r="K5" s="3">
        <v>120.34</v>
      </c>
      <c r="L5" s="3">
        <v>0</v>
      </c>
      <c r="M5" s="3">
        <v>0</v>
      </c>
      <c r="N5" s="3">
        <v>0</v>
      </c>
      <c r="O5" s="3">
        <v>15.644200000000001</v>
      </c>
      <c r="P5" s="3">
        <v>150.00420000000003</v>
      </c>
      <c r="Q5">
        <v>3</v>
      </c>
    </row>
    <row r="6" spans="1:17" x14ac:dyDescent="0.25">
      <c r="A6" t="s">
        <v>567</v>
      </c>
      <c r="B6" t="s">
        <v>647</v>
      </c>
      <c r="C6" t="s">
        <v>1</v>
      </c>
      <c r="D6" t="s">
        <v>0</v>
      </c>
      <c r="E6">
        <v>556261</v>
      </c>
      <c r="F6" t="s">
        <v>440</v>
      </c>
      <c r="G6" t="s">
        <v>441</v>
      </c>
      <c r="H6" s="3">
        <v>7.4700000000000006</v>
      </c>
      <c r="I6" s="3">
        <v>0</v>
      </c>
      <c r="J6" s="3">
        <v>0</v>
      </c>
      <c r="K6" s="3">
        <v>64.180000000000007</v>
      </c>
      <c r="L6" s="3">
        <v>0</v>
      </c>
      <c r="M6" s="3">
        <v>0</v>
      </c>
      <c r="N6" s="3">
        <v>0</v>
      </c>
      <c r="O6" s="3">
        <v>8.3434000000000008</v>
      </c>
      <c r="P6" s="3">
        <v>79.993400000000008</v>
      </c>
      <c r="Q6">
        <v>3</v>
      </c>
    </row>
    <row r="7" spans="1:17" x14ac:dyDescent="0.25">
      <c r="A7" t="s">
        <v>567</v>
      </c>
      <c r="B7" t="s">
        <v>647</v>
      </c>
      <c r="C7" t="s">
        <v>1</v>
      </c>
      <c r="D7" t="s">
        <v>0</v>
      </c>
      <c r="E7">
        <v>164863</v>
      </c>
      <c r="F7" t="s">
        <v>425</v>
      </c>
      <c r="G7" t="s">
        <v>426</v>
      </c>
      <c r="H7" s="3">
        <v>3.0300000000000002</v>
      </c>
      <c r="I7" s="3">
        <v>0</v>
      </c>
      <c r="J7" s="3">
        <v>0</v>
      </c>
      <c r="K7" s="3">
        <v>26.23</v>
      </c>
      <c r="L7" s="3">
        <v>0</v>
      </c>
      <c r="M7" s="3">
        <v>0</v>
      </c>
      <c r="N7" s="3">
        <v>0</v>
      </c>
      <c r="O7" s="3">
        <v>3.4099000000000004</v>
      </c>
      <c r="P7" s="3">
        <v>32.669899999999998</v>
      </c>
      <c r="Q7">
        <v>3</v>
      </c>
    </row>
    <row r="8" spans="1:17" x14ac:dyDescent="0.25">
      <c r="A8" t="s">
        <v>567</v>
      </c>
      <c r="B8" t="s">
        <v>647</v>
      </c>
      <c r="C8" t="s">
        <v>1</v>
      </c>
      <c r="D8" t="s">
        <v>0</v>
      </c>
      <c r="E8">
        <v>47702</v>
      </c>
      <c r="F8" t="s">
        <v>418</v>
      </c>
      <c r="G8" t="s">
        <v>419</v>
      </c>
      <c r="H8" s="3">
        <v>8.73</v>
      </c>
      <c r="I8" s="3">
        <v>0</v>
      </c>
      <c r="J8" s="3">
        <v>0</v>
      </c>
      <c r="K8" s="3">
        <v>75.75</v>
      </c>
      <c r="L8" s="3">
        <v>0</v>
      </c>
      <c r="M8" s="3">
        <v>0</v>
      </c>
      <c r="N8" s="3">
        <v>0</v>
      </c>
      <c r="O8" s="3">
        <v>9.8475000000000001</v>
      </c>
      <c r="P8" s="3">
        <v>94.327500000000001</v>
      </c>
      <c r="Q8">
        <v>3</v>
      </c>
    </row>
    <row r="9" spans="1:17" x14ac:dyDescent="0.25">
      <c r="A9" t="s">
        <v>567</v>
      </c>
      <c r="B9" t="s">
        <v>123</v>
      </c>
      <c r="C9" t="s">
        <v>1</v>
      </c>
      <c r="D9" t="s">
        <v>0</v>
      </c>
      <c r="E9">
        <v>89481</v>
      </c>
      <c r="F9" t="s">
        <v>563</v>
      </c>
      <c r="G9" t="s">
        <v>564</v>
      </c>
      <c r="H9" s="3">
        <v>0</v>
      </c>
      <c r="I9" s="3">
        <v>0</v>
      </c>
      <c r="J9" s="3">
        <v>0</v>
      </c>
      <c r="K9" s="3">
        <v>10.87</v>
      </c>
      <c r="L9" s="3">
        <v>0</v>
      </c>
      <c r="M9" s="3">
        <v>0</v>
      </c>
      <c r="N9" s="3">
        <v>0</v>
      </c>
      <c r="O9" s="3">
        <v>1.4131</v>
      </c>
      <c r="P9" s="3">
        <v>12.283099999999999</v>
      </c>
      <c r="Q9">
        <v>3</v>
      </c>
    </row>
    <row r="10" spans="1:17" x14ac:dyDescent="0.25">
      <c r="A10" t="s">
        <v>567</v>
      </c>
      <c r="B10" t="s">
        <v>646</v>
      </c>
      <c r="C10" t="s">
        <v>1</v>
      </c>
      <c r="D10" t="s">
        <v>0</v>
      </c>
      <c r="E10">
        <v>483</v>
      </c>
      <c r="F10" t="s">
        <v>475</v>
      </c>
      <c r="G10" t="s">
        <v>476</v>
      </c>
      <c r="H10" s="3">
        <v>0</v>
      </c>
      <c r="I10" s="3">
        <v>0</v>
      </c>
      <c r="J10" s="3">
        <v>0</v>
      </c>
      <c r="K10" s="3">
        <v>35.659999999999997</v>
      </c>
      <c r="L10" s="3">
        <v>0</v>
      </c>
      <c r="M10" s="3">
        <v>0</v>
      </c>
      <c r="N10" s="3">
        <v>0</v>
      </c>
      <c r="O10" s="3">
        <v>4.6357999999999997</v>
      </c>
      <c r="P10" s="3">
        <v>40.2958</v>
      </c>
      <c r="Q10">
        <v>3</v>
      </c>
    </row>
    <row r="11" spans="1:17" x14ac:dyDescent="0.25">
      <c r="A11" t="s">
        <v>567</v>
      </c>
      <c r="B11" t="s">
        <v>646</v>
      </c>
      <c r="C11" t="s">
        <v>1</v>
      </c>
      <c r="D11" t="s">
        <v>0</v>
      </c>
      <c r="E11">
        <v>424733</v>
      </c>
      <c r="F11" t="s">
        <v>103</v>
      </c>
      <c r="G11" t="s">
        <v>104</v>
      </c>
      <c r="H11" s="3">
        <v>0</v>
      </c>
      <c r="I11" s="3">
        <v>0</v>
      </c>
      <c r="J11" s="3">
        <v>0</v>
      </c>
      <c r="K11" s="3">
        <v>17.440000000000001</v>
      </c>
      <c r="L11" s="3">
        <v>0</v>
      </c>
      <c r="M11" s="3">
        <v>0</v>
      </c>
      <c r="N11" s="3">
        <v>0</v>
      </c>
      <c r="O11" s="3">
        <v>2.2672000000000003</v>
      </c>
      <c r="P11" s="3">
        <v>19.7072</v>
      </c>
      <c r="Q11">
        <v>3</v>
      </c>
    </row>
    <row r="12" spans="1:17" x14ac:dyDescent="0.25">
      <c r="A12" t="s">
        <v>567</v>
      </c>
      <c r="B12" t="s">
        <v>646</v>
      </c>
      <c r="C12" t="s">
        <v>1</v>
      </c>
      <c r="D12" t="s">
        <v>0</v>
      </c>
      <c r="E12">
        <v>165034</v>
      </c>
      <c r="F12" t="s">
        <v>425</v>
      </c>
      <c r="G12" t="s">
        <v>426</v>
      </c>
      <c r="H12" s="3">
        <v>2.79</v>
      </c>
      <c r="I12" s="3">
        <v>0</v>
      </c>
      <c r="J12" s="3">
        <v>0</v>
      </c>
      <c r="K12" s="3">
        <v>24.08</v>
      </c>
      <c r="L12" s="3">
        <v>0</v>
      </c>
      <c r="M12" s="3">
        <v>0</v>
      </c>
      <c r="N12" s="3">
        <v>0</v>
      </c>
      <c r="O12" s="3">
        <v>3.1303999999999998</v>
      </c>
      <c r="P12" s="3">
        <v>30.000399999999999</v>
      </c>
      <c r="Q12">
        <v>3</v>
      </c>
    </row>
    <row r="13" spans="1:17" x14ac:dyDescent="0.25">
      <c r="A13" t="s">
        <v>567</v>
      </c>
      <c r="B13" t="s">
        <v>646</v>
      </c>
      <c r="C13" t="s">
        <v>1</v>
      </c>
      <c r="D13" t="s">
        <v>0</v>
      </c>
      <c r="E13">
        <v>47813</v>
      </c>
      <c r="F13" t="s">
        <v>418</v>
      </c>
      <c r="G13" t="s">
        <v>419</v>
      </c>
      <c r="H13" s="3">
        <v>8.6300000000000008</v>
      </c>
      <c r="I13" s="3">
        <v>0</v>
      </c>
      <c r="J13" s="3">
        <v>0</v>
      </c>
      <c r="K13" s="3">
        <v>74.900000000000006</v>
      </c>
      <c r="L13" s="3">
        <v>0</v>
      </c>
      <c r="M13" s="3">
        <v>0</v>
      </c>
      <c r="N13" s="3">
        <v>0</v>
      </c>
      <c r="O13" s="3">
        <v>9.7370000000000019</v>
      </c>
      <c r="P13" s="3">
        <v>93.266999999999996</v>
      </c>
      <c r="Q13">
        <v>3</v>
      </c>
    </row>
    <row r="14" spans="1:17" x14ac:dyDescent="0.25">
      <c r="A14" t="s">
        <v>567</v>
      </c>
      <c r="B14" t="s">
        <v>645</v>
      </c>
      <c r="C14" t="s">
        <v>1</v>
      </c>
      <c r="D14" t="s">
        <v>0</v>
      </c>
      <c r="E14">
        <v>48059</v>
      </c>
      <c r="F14" t="s">
        <v>418</v>
      </c>
      <c r="G14" t="s">
        <v>419</v>
      </c>
      <c r="H14" s="3">
        <v>10.3</v>
      </c>
      <c r="I14" s="3">
        <v>0</v>
      </c>
      <c r="J14" s="3">
        <v>0</v>
      </c>
      <c r="K14" s="3">
        <v>89.36</v>
      </c>
      <c r="L14" s="3">
        <v>0</v>
      </c>
      <c r="M14" s="3">
        <v>0</v>
      </c>
      <c r="N14" s="3">
        <v>0</v>
      </c>
      <c r="O14" s="3">
        <v>11.6168</v>
      </c>
      <c r="P14" s="3">
        <v>111.27679999999999</v>
      </c>
      <c r="Q14">
        <v>3</v>
      </c>
    </row>
    <row r="15" spans="1:17" x14ac:dyDescent="0.25">
      <c r="A15" t="s">
        <v>567</v>
      </c>
      <c r="B15" t="s">
        <v>537</v>
      </c>
      <c r="C15" t="s">
        <v>1</v>
      </c>
      <c r="D15" t="s">
        <v>0</v>
      </c>
      <c r="E15">
        <v>553805</v>
      </c>
      <c r="F15" t="s">
        <v>440</v>
      </c>
      <c r="G15" t="s">
        <v>441</v>
      </c>
      <c r="H15" s="3">
        <v>14.379999999999999</v>
      </c>
      <c r="I15" s="3">
        <v>0</v>
      </c>
      <c r="J15" s="3">
        <v>0</v>
      </c>
      <c r="K15" s="3">
        <v>120.05</v>
      </c>
      <c r="L15" s="3">
        <v>0</v>
      </c>
      <c r="M15" s="3">
        <v>0</v>
      </c>
      <c r="N15" s="3">
        <v>0</v>
      </c>
      <c r="O15" s="3">
        <v>15.6065</v>
      </c>
      <c r="P15" s="3">
        <v>150.03650000000002</v>
      </c>
      <c r="Q15">
        <v>3</v>
      </c>
    </row>
    <row r="16" spans="1:17" x14ac:dyDescent="0.25">
      <c r="A16" t="s">
        <v>567</v>
      </c>
      <c r="B16" t="s">
        <v>631</v>
      </c>
      <c r="C16" t="s">
        <v>1</v>
      </c>
      <c r="D16" t="s">
        <v>0</v>
      </c>
      <c r="E16">
        <v>118</v>
      </c>
      <c r="F16" t="s">
        <v>672</v>
      </c>
      <c r="G16" t="s">
        <v>673</v>
      </c>
      <c r="H16" s="3">
        <v>0</v>
      </c>
      <c r="I16" s="3">
        <v>0</v>
      </c>
      <c r="J16" s="3">
        <v>0</v>
      </c>
      <c r="K16" s="3">
        <v>194.69</v>
      </c>
      <c r="L16" s="3">
        <v>0</v>
      </c>
      <c r="M16" s="3">
        <v>0</v>
      </c>
      <c r="N16" s="3">
        <v>0</v>
      </c>
      <c r="O16" s="3">
        <v>25.309699999999999</v>
      </c>
      <c r="P16" s="3">
        <v>219.99969999999999</v>
      </c>
      <c r="Q16">
        <v>3</v>
      </c>
    </row>
    <row r="17" spans="1:17" x14ac:dyDescent="0.25">
      <c r="A17" t="s">
        <v>567</v>
      </c>
      <c r="B17" t="s">
        <v>631</v>
      </c>
      <c r="C17" t="s">
        <v>1</v>
      </c>
      <c r="D17" t="s">
        <v>0</v>
      </c>
      <c r="E17">
        <v>484</v>
      </c>
      <c r="F17" t="s">
        <v>475</v>
      </c>
      <c r="G17" t="s">
        <v>476</v>
      </c>
      <c r="H17" s="3">
        <v>0</v>
      </c>
      <c r="I17" s="3">
        <v>0</v>
      </c>
      <c r="J17" s="3">
        <v>0</v>
      </c>
      <c r="K17" s="3">
        <v>72.44</v>
      </c>
      <c r="L17" s="3">
        <v>0</v>
      </c>
      <c r="M17" s="3">
        <v>0</v>
      </c>
      <c r="N17" s="3">
        <v>0</v>
      </c>
      <c r="O17" s="3">
        <v>9.4171999999999993</v>
      </c>
      <c r="P17" s="3">
        <v>81.857199999999992</v>
      </c>
      <c r="Q17">
        <v>3</v>
      </c>
    </row>
    <row r="18" spans="1:17" x14ac:dyDescent="0.25">
      <c r="A18" t="s">
        <v>567</v>
      </c>
      <c r="B18" t="s">
        <v>631</v>
      </c>
      <c r="C18" t="s">
        <v>1</v>
      </c>
      <c r="D18" t="s">
        <v>0</v>
      </c>
      <c r="E18">
        <v>13898</v>
      </c>
      <c r="F18" t="s">
        <v>453</v>
      </c>
      <c r="G18" t="s">
        <v>454</v>
      </c>
      <c r="H18" s="3">
        <v>0</v>
      </c>
      <c r="I18" s="3">
        <v>0</v>
      </c>
      <c r="J18" s="3">
        <v>0</v>
      </c>
      <c r="K18" s="3">
        <v>69.75</v>
      </c>
      <c r="L18" s="3">
        <v>0</v>
      </c>
      <c r="M18" s="3">
        <v>0</v>
      </c>
      <c r="N18" s="3">
        <v>0</v>
      </c>
      <c r="O18" s="3">
        <v>9.0675000000000008</v>
      </c>
      <c r="P18" s="3">
        <v>78.817499999999995</v>
      </c>
      <c r="Q18">
        <v>3</v>
      </c>
    </row>
    <row r="19" spans="1:17" x14ac:dyDescent="0.25">
      <c r="A19" t="s">
        <v>567</v>
      </c>
      <c r="B19" t="s">
        <v>631</v>
      </c>
      <c r="C19" t="s">
        <v>1</v>
      </c>
      <c r="D19" t="s">
        <v>0</v>
      </c>
      <c r="E19">
        <v>2752</v>
      </c>
      <c r="F19" t="s">
        <v>669</v>
      </c>
      <c r="G19" t="s">
        <v>670</v>
      </c>
      <c r="H19" s="3">
        <v>0</v>
      </c>
      <c r="I19" s="3">
        <v>0</v>
      </c>
      <c r="J19" s="3">
        <v>0</v>
      </c>
      <c r="K19" s="3">
        <v>69.58</v>
      </c>
      <c r="L19" s="3">
        <v>0</v>
      </c>
      <c r="M19" s="3">
        <v>0</v>
      </c>
      <c r="N19" s="3">
        <v>0</v>
      </c>
      <c r="O19" s="3">
        <v>9.0454000000000008</v>
      </c>
      <c r="P19" s="3">
        <v>78.625399999999999</v>
      </c>
      <c r="Q19">
        <v>3</v>
      </c>
    </row>
    <row r="20" spans="1:17" x14ac:dyDescent="0.25">
      <c r="A20" t="s">
        <v>567</v>
      </c>
      <c r="B20" t="s">
        <v>631</v>
      </c>
      <c r="C20" t="s">
        <v>1</v>
      </c>
      <c r="D20" t="s">
        <v>0</v>
      </c>
      <c r="E20">
        <v>200627</v>
      </c>
      <c r="F20" t="s">
        <v>440</v>
      </c>
      <c r="G20" t="s">
        <v>441</v>
      </c>
      <c r="H20" s="3">
        <v>7.4700000000000006</v>
      </c>
      <c r="I20" s="3">
        <v>0</v>
      </c>
      <c r="J20" s="3">
        <v>0</v>
      </c>
      <c r="K20" s="3">
        <v>64.180000000000007</v>
      </c>
      <c r="L20" s="3">
        <v>0</v>
      </c>
      <c r="M20" s="3">
        <v>0</v>
      </c>
      <c r="N20" s="3">
        <v>0</v>
      </c>
      <c r="O20" s="3">
        <v>8.3434000000000008</v>
      </c>
      <c r="P20" s="3">
        <v>79.993400000000008</v>
      </c>
      <c r="Q20">
        <v>3</v>
      </c>
    </row>
    <row r="21" spans="1:17" x14ac:dyDescent="0.25">
      <c r="A21" t="s">
        <v>567</v>
      </c>
      <c r="B21" t="s">
        <v>631</v>
      </c>
      <c r="C21" t="s">
        <v>1</v>
      </c>
      <c r="D21" t="s">
        <v>0</v>
      </c>
      <c r="E21">
        <v>165232</v>
      </c>
      <c r="F21" t="s">
        <v>425</v>
      </c>
      <c r="G21" t="s">
        <v>426</v>
      </c>
      <c r="H21" s="3">
        <v>2.2000000000000002</v>
      </c>
      <c r="I21" s="3">
        <v>0</v>
      </c>
      <c r="J21" s="3">
        <v>0</v>
      </c>
      <c r="K21" s="3">
        <v>19.07</v>
      </c>
      <c r="L21" s="3">
        <v>0</v>
      </c>
      <c r="M21" s="3">
        <v>0</v>
      </c>
      <c r="N21" s="3">
        <v>0</v>
      </c>
      <c r="O21" s="3">
        <v>2.4791000000000003</v>
      </c>
      <c r="P21" s="3">
        <v>23.749099999999999</v>
      </c>
      <c r="Q21">
        <v>3</v>
      </c>
    </row>
    <row r="22" spans="1:17" x14ac:dyDescent="0.25">
      <c r="A22" t="s">
        <v>567</v>
      </c>
      <c r="B22" t="s">
        <v>631</v>
      </c>
      <c r="C22" t="s">
        <v>1</v>
      </c>
      <c r="D22" t="s">
        <v>0</v>
      </c>
      <c r="E22">
        <v>48346</v>
      </c>
      <c r="F22" t="s">
        <v>418</v>
      </c>
      <c r="G22" t="s">
        <v>419</v>
      </c>
      <c r="H22" s="3">
        <v>10.94</v>
      </c>
      <c r="I22" s="3">
        <v>0</v>
      </c>
      <c r="J22" s="3">
        <v>0</v>
      </c>
      <c r="K22" s="3">
        <v>94.88</v>
      </c>
      <c r="L22" s="3">
        <v>0</v>
      </c>
      <c r="M22" s="3">
        <v>0</v>
      </c>
      <c r="N22" s="3">
        <v>0</v>
      </c>
      <c r="O22" s="3">
        <v>12.3344</v>
      </c>
      <c r="P22" s="3">
        <v>118.1544</v>
      </c>
      <c r="Q22">
        <v>3</v>
      </c>
    </row>
    <row r="23" spans="1:17" x14ac:dyDescent="0.25">
      <c r="A23" t="s">
        <v>567</v>
      </c>
      <c r="B23" t="s">
        <v>630</v>
      </c>
      <c r="C23" t="s">
        <v>1</v>
      </c>
      <c r="D23" t="s">
        <v>0</v>
      </c>
      <c r="E23">
        <v>503</v>
      </c>
      <c r="F23" t="s">
        <v>475</v>
      </c>
      <c r="G23" t="s">
        <v>476</v>
      </c>
      <c r="H23" s="3">
        <v>0</v>
      </c>
      <c r="I23" s="3">
        <v>0</v>
      </c>
      <c r="J23" s="3">
        <v>0</v>
      </c>
      <c r="K23" s="3">
        <v>28.08</v>
      </c>
      <c r="L23" s="3">
        <v>0</v>
      </c>
      <c r="M23" s="3">
        <v>0</v>
      </c>
      <c r="N23" s="3">
        <v>0</v>
      </c>
      <c r="O23" s="3">
        <v>3.6503999999999999</v>
      </c>
      <c r="P23" s="3">
        <v>31.730399999999999</v>
      </c>
      <c r="Q23">
        <v>3</v>
      </c>
    </row>
    <row r="24" spans="1:17" x14ac:dyDescent="0.25">
      <c r="A24" t="s">
        <v>567</v>
      </c>
      <c r="B24" t="s">
        <v>630</v>
      </c>
      <c r="C24" t="s">
        <v>1</v>
      </c>
      <c r="D24" t="s">
        <v>0</v>
      </c>
      <c r="E24">
        <v>495</v>
      </c>
      <c r="F24" t="s">
        <v>475</v>
      </c>
      <c r="G24" t="s">
        <v>476</v>
      </c>
      <c r="H24" s="3">
        <v>0</v>
      </c>
      <c r="I24" s="3">
        <v>0</v>
      </c>
      <c r="J24" s="3">
        <v>0</v>
      </c>
      <c r="K24" s="3">
        <v>56.26</v>
      </c>
      <c r="L24" s="3">
        <v>0</v>
      </c>
      <c r="M24" s="3">
        <v>0</v>
      </c>
      <c r="N24" s="3">
        <v>0</v>
      </c>
      <c r="O24" s="3">
        <v>7.3137999999999996</v>
      </c>
      <c r="P24" s="3">
        <v>63.573799999999999</v>
      </c>
      <c r="Q24">
        <v>3</v>
      </c>
    </row>
    <row r="25" spans="1:17" x14ac:dyDescent="0.25">
      <c r="A25" t="s">
        <v>567</v>
      </c>
      <c r="B25" t="s">
        <v>630</v>
      </c>
      <c r="C25" t="s">
        <v>1</v>
      </c>
      <c r="D25" t="s">
        <v>0</v>
      </c>
      <c r="E25">
        <v>494</v>
      </c>
      <c r="F25" t="s">
        <v>475</v>
      </c>
      <c r="G25" t="s">
        <v>476</v>
      </c>
      <c r="H25" s="3">
        <v>0</v>
      </c>
      <c r="I25" s="3">
        <v>0</v>
      </c>
      <c r="J25" s="3">
        <v>0</v>
      </c>
      <c r="K25" s="3">
        <v>56.26</v>
      </c>
      <c r="L25" s="3">
        <v>0</v>
      </c>
      <c r="M25" s="3">
        <v>0</v>
      </c>
      <c r="N25" s="3">
        <v>0</v>
      </c>
      <c r="O25" s="3">
        <v>7.3137999999999996</v>
      </c>
      <c r="P25" s="3">
        <v>63.573799999999999</v>
      </c>
      <c r="Q25">
        <v>3</v>
      </c>
    </row>
    <row r="26" spans="1:17" x14ac:dyDescent="0.25">
      <c r="A26" t="s">
        <v>567</v>
      </c>
      <c r="B26" t="s">
        <v>630</v>
      </c>
      <c r="C26" t="s">
        <v>1</v>
      </c>
      <c r="D26" t="s">
        <v>0</v>
      </c>
      <c r="E26">
        <v>500</v>
      </c>
      <c r="F26" t="s">
        <v>475</v>
      </c>
      <c r="G26" t="s">
        <v>476</v>
      </c>
      <c r="H26" s="3">
        <v>0</v>
      </c>
      <c r="I26" s="3">
        <v>0</v>
      </c>
      <c r="J26" s="3">
        <v>0</v>
      </c>
      <c r="K26" s="3">
        <v>45.77</v>
      </c>
      <c r="L26" s="3">
        <v>0</v>
      </c>
      <c r="M26" s="3">
        <v>0</v>
      </c>
      <c r="N26" s="3">
        <v>0</v>
      </c>
      <c r="O26" s="3">
        <v>5.9501000000000008</v>
      </c>
      <c r="P26" s="3">
        <v>51.720100000000002</v>
      </c>
      <c r="Q26">
        <v>3</v>
      </c>
    </row>
    <row r="27" spans="1:17" x14ac:dyDescent="0.25">
      <c r="A27" t="s">
        <v>567</v>
      </c>
      <c r="B27" t="s">
        <v>630</v>
      </c>
      <c r="C27" t="s">
        <v>1</v>
      </c>
      <c r="D27" t="s">
        <v>0</v>
      </c>
      <c r="E27">
        <v>233175</v>
      </c>
      <c r="F27" t="s">
        <v>563</v>
      </c>
      <c r="G27" t="s">
        <v>564</v>
      </c>
      <c r="H27" s="3">
        <v>0</v>
      </c>
      <c r="I27" s="3">
        <v>0</v>
      </c>
      <c r="J27" s="3">
        <v>0</v>
      </c>
      <c r="K27" s="3">
        <v>66.37</v>
      </c>
      <c r="L27" s="3">
        <v>0</v>
      </c>
      <c r="M27" s="3">
        <v>0</v>
      </c>
      <c r="N27" s="3">
        <v>0</v>
      </c>
      <c r="O27" s="3">
        <v>8.6281000000000017</v>
      </c>
      <c r="P27" s="3">
        <v>74.998100000000008</v>
      </c>
      <c r="Q27">
        <v>3</v>
      </c>
    </row>
    <row r="28" spans="1:17" x14ac:dyDescent="0.25">
      <c r="A28" t="s">
        <v>567</v>
      </c>
      <c r="B28" t="s">
        <v>569</v>
      </c>
      <c r="C28" t="s">
        <v>1</v>
      </c>
      <c r="D28" t="s">
        <v>0</v>
      </c>
      <c r="E28">
        <v>509</v>
      </c>
      <c r="F28" t="s">
        <v>475</v>
      </c>
      <c r="G28" t="s">
        <v>476</v>
      </c>
      <c r="H28" s="3">
        <v>0</v>
      </c>
      <c r="I28" s="3">
        <v>0</v>
      </c>
      <c r="J28" s="3">
        <v>0</v>
      </c>
      <c r="K28" s="3">
        <v>56.26</v>
      </c>
      <c r="L28" s="3">
        <v>0</v>
      </c>
      <c r="M28" s="3">
        <v>0</v>
      </c>
      <c r="N28" s="3">
        <v>0</v>
      </c>
      <c r="O28" s="3">
        <v>7.3137999999999996</v>
      </c>
      <c r="P28" s="3">
        <v>63.573799999999999</v>
      </c>
      <c r="Q28">
        <v>3</v>
      </c>
    </row>
    <row r="29" spans="1:17" x14ac:dyDescent="0.25">
      <c r="A29" t="s">
        <v>567</v>
      </c>
      <c r="B29" t="s">
        <v>569</v>
      </c>
      <c r="C29" t="s">
        <v>1</v>
      </c>
      <c r="D29" t="s">
        <v>0</v>
      </c>
      <c r="E29">
        <v>511</v>
      </c>
      <c r="F29" t="s">
        <v>475</v>
      </c>
      <c r="G29" t="s">
        <v>476</v>
      </c>
      <c r="H29" s="3">
        <v>0</v>
      </c>
      <c r="I29" s="3">
        <v>0</v>
      </c>
      <c r="J29" s="3">
        <v>0</v>
      </c>
      <c r="K29" s="3">
        <v>48.01</v>
      </c>
      <c r="L29" s="3">
        <v>0</v>
      </c>
      <c r="M29" s="3">
        <v>0</v>
      </c>
      <c r="N29" s="3">
        <v>0</v>
      </c>
      <c r="O29" s="3">
        <v>6.2412999999999998</v>
      </c>
      <c r="P29" s="3">
        <v>54.251300000000001</v>
      </c>
      <c r="Q29">
        <v>3</v>
      </c>
    </row>
    <row r="30" spans="1:17" x14ac:dyDescent="0.25">
      <c r="A30" t="s">
        <v>567</v>
      </c>
      <c r="B30" t="s">
        <v>569</v>
      </c>
      <c r="C30" t="s">
        <v>1</v>
      </c>
      <c r="D30" t="s">
        <v>0</v>
      </c>
      <c r="E30">
        <v>165590</v>
      </c>
      <c r="F30" t="s">
        <v>425</v>
      </c>
      <c r="G30" t="s">
        <v>426</v>
      </c>
      <c r="H30" s="3">
        <v>3.62</v>
      </c>
      <c r="I30" s="3">
        <v>0</v>
      </c>
      <c r="J30" s="3">
        <v>0</v>
      </c>
      <c r="K30" s="3">
        <v>32.200000000000003</v>
      </c>
      <c r="L30" s="3">
        <v>0</v>
      </c>
      <c r="M30" s="3">
        <v>0</v>
      </c>
      <c r="N30" s="3">
        <v>0</v>
      </c>
      <c r="O30" s="3">
        <v>4.1860000000000008</v>
      </c>
      <c r="P30" s="3">
        <v>40.006</v>
      </c>
      <c r="Q30">
        <v>3</v>
      </c>
    </row>
    <row r="31" spans="1:17" x14ac:dyDescent="0.25">
      <c r="A31" t="s">
        <v>567</v>
      </c>
      <c r="B31" t="s">
        <v>569</v>
      </c>
      <c r="C31" t="s">
        <v>1</v>
      </c>
      <c r="D31" t="s">
        <v>0</v>
      </c>
      <c r="E31">
        <v>48881</v>
      </c>
      <c r="F31" t="s">
        <v>418</v>
      </c>
      <c r="G31" t="s">
        <v>419</v>
      </c>
      <c r="H31" s="3">
        <v>9.4599999999999991</v>
      </c>
      <c r="I31" s="3">
        <v>0</v>
      </c>
      <c r="J31" s="3">
        <v>0</v>
      </c>
      <c r="K31" s="3">
        <v>84.55</v>
      </c>
      <c r="L31" s="3">
        <v>0</v>
      </c>
      <c r="M31" s="3">
        <v>0</v>
      </c>
      <c r="N31" s="3">
        <v>0</v>
      </c>
      <c r="O31" s="3">
        <v>10.9915</v>
      </c>
      <c r="P31" s="3">
        <v>105.00149999999999</v>
      </c>
      <c r="Q31">
        <v>3</v>
      </c>
    </row>
    <row r="32" spans="1:17" x14ac:dyDescent="0.25">
      <c r="A32" t="s">
        <v>567</v>
      </c>
      <c r="B32" t="s">
        <v>569</v>
      </c>
      <c r="C32" t="s">
        <v>1</v>
      </c>
      <c r="D32" t="s">
        <v>0</v>
      </c>
      <c r="E32">
        <v>48704</v>
      </c>
      <c r="F32" t="s">
        <v>418</v>
      </c>
      <c r="G32" t="s">
        <v>419</v>
      </c>
      <c r="H32" s="3">
        <v>7.73</v>
      </c>
      <c r="I32" s="3">
        <v>0</v>
      </c>
      <c r="J32" s="3">
        <v>0</v>
      </c>
      <c r="K32" s="3">
        <v>69.150000000000006</v>
      </c>
      <c r="L32" s="3">
        <v>0</v>
      </c>
      <c r="M32" s="3">
        <v>0</v>
      </c>
      <c r="N32" s="3">
        <v>0</v>
      </c>
      <c r="O32" s="3">
        <v>8.9895000000000014</v>
      </c>
      <c r="P32" s="3">
        <v>85.869500000000016</v>
      </c>
      <c r="Q32">
        <v>3</v>
      </c>
    </row>
    <row r="33" spans="1:17" x14ac:dyDescent="0.25">
      <c r="A33" t="s">
        <v>567</v>
      </c>
      <c r="B33" t="s">
        <v>569</v>
      </c>
      <c r="C33" t="s">
        <v>1</v>
      </c>
      <c r="D33" t="s">
        <v>0</v>
      </c>
      <c r="E33">
        <v>2177</v>
      </c>
      <c r="F33" t="s">
        <v>568</v>
      </c>
      <c r="G33" t="s">
        <v>570</v>
      </c>
      <c r="H33" s="3">
        <v>0</v>
      </c>
      <c r="I33" s="3">
        <v>0</v>
      </c>
      <c r="J33" s="3">
        <v>0</v>
      </c>
      <c r="K33" s="3">
        <v>230.97</v>
      </c>
      <c r="L33" s="3">
        <v>0</v>
      </c>
      <c r="M33" s="3">
        <v>0</v>
      </c>
      <c r="N33" s="3">
        <v>0</v>
      </c>
      <c r="O33" s="3">
        <v>30.0261</v>
      </c>
      <c r="P33" s="3">
        <v>260.99610000000001</v>
      </c>
      <c r="Q33">
        <v>3</v>
      </c>
    </row>
    <row r="34" spans="1:17" x14ac:dyDescent="0.25">
      <c r="A34" t="s">
        <v>567</v>
      </c>
      <c r="B34" t="s">
        <v>541</v>
      </c>
      <c r="C34" t="s">
        <v>1</v>
      </c>
      <c r="D34" t="s">
        <v>0</v>
      </c>
      <c r="E34">
        <v>5569</v>
      </c>
      <c r="F34" t="s">
        <v>455</v>
      </c>
      <c r="G34" t="s">
        <v>456</v>
      </c>
      <c r="H34" s="3">
        <v>8.44</v>
      </c>
      <c r="I34" s="3">
        <v>0</v>
      </c>
      <c r="J34" s="3">
        <v>0</v>
      </c>
      <c r="K34" s="3">
        <v>70.41</v>
      </c>
      <c r="L34" s="3">
        <v>0</v>
      </c>
      <c r="M34" s="3">
        <v>0</v>
      </c>
      <c r="N34" s="3">
        <v>0</v>
      </c>
      <c r="O34" s="3">
        <v>9.1532999999999998</v>
      </c>
      <c r="P34" s="3">
        <v>88.003299999999996</v>
      </c>
      <c r="Q34">
        <v>3</v>
      </c>
    </row>
    <row r="35" spans="1:17" x14ac:dyDescent="0.25">
      <c r="A35" t="s">
        <v>567</v>
      </c>
      <c r="B35" t="s">
        <v>644</v>
      </c>
      <c r="C35" t="s">
        <v>1</v>
      </c>
      <c r="D35" t="s">
        <v>0</v>
      </c>
      <c r="E35">
        <v>519</v>
      </c>
      <c r="F35" t="s">
        <v>475</v>
      </c>
      <c r="G35" t="s">
        <v>476</v>
      </c>
      <c r="H35" s="3">
        <v>0</v>
      </c>
      <c r="I35" s="3">
        <v>0</v>
      </c>
      <c r="J35" s="3">
        <v>0</v>
      </c>
      <c r="K35" s="3">
        <v>28.08</v>
      </c>
      <c r="L35" s="3">
        <v>0</v>
      </c>
      <c r="M35" s="3">
        <v>0</v>
      </c>
      <c r="N35" s="3">
        <v>0</v>
      </c>
      <c r="O35" s="3">
        <v>3.6503999999999999</v>
      </c>
      <c r="P35" s="3">
        <v>31.730399999999999</v>
      </c>
      <c r="Q35">
        <v>3</v>
      </c>
    </row>
    <row r="36" spans="1:17" x14ac:dyDescent="0.25">
      <c r="A36" t="s">
        <v>567</v>
      </c>
      <c r="B36" t="s">
        <v>644</v>
      </c>
      <c r="C36" t="s">
        <v>1</v>
      </c>
      <c r="D36" t="s">
        <v>0</v>
      </c>
      <c r="E36">
        <v>520</v>
      </c>
      <c r="F36" t="s">
        <v>475</v>
      </c>
      <c r="G36" t="s">
        <v>476</v>
      </c>
      <c r="H36" s="3">
        <v>0</v>
      </c>
      <c r="I36" s="3">
        <v>0</v>
      </c>
      <c r="J36" s="3">
        <v>0</v>
      </c>
      <c r="K36" s="3">
        <v>28.08</v>
      </c>
      <c r="L36" s="3">
        <v>0</v>
      </c>
      <c r="M36" s="3">
        <v>0</v>
      </c>
      <c r="N36" s="3">
        <v>0</v>
      </c>
      <c r="O36" s="3">
        <v>3.6503999999999999</v>
      </c>
      <c r="P36" s="3">
        <v>31.730399999999999</v>
      </c>
      <c r="Q36">
        <v>3</v>
      </c>
    </row>
    <row r="37" spans="1:17" x14ac:dyDescent="0.25">
      <c r="A37" t="s">
        <v>567</v>
      </c>
      <c r="B37" t="s">
        <v>644</v>
      </c>
      <c r="C37" t="s">
        <v>1</v>
      </c>
      <c r="D37" t="s">
        <v>0</v>
      </c>
      <c r="E37">
        <v>6940</v>
      </c>
      <c r="F37" t="s">
        <v>451</v>
      </c>
      <c r="G37" t="s">
        <v>452</v>
      </c>
      <c r="H37" s="3">
        <v>14.5</v>
      </c>
      <c r="I37" s="3">
        <v>0</v>
      </c>
      <c r="J37" s="3">
        <v>0</v>
      </c>
      <c r="K37" s="3">
        <v>128.76</v>
      </c>
      <c r="L37" s="3">
        <v>0</v>
      </c>
      <c r="M37" s="3">
        <v>0</v>
      </c>
      <c r="N37" s="3">
        <v>0</v>
      </c>
      <c r="O37" s="3">
        <v>16.738799999999998</v>
      </c>
      <c r="P37" s="3">
        <v>159.99879999999999</v>
      </c>
      <c r="Q37">
        <v>3</v>
      </c>
    </row>
    <row r="38" spans="1:17" x14ac:dyDescent="0.25">
      <c r="A38" t="s">
        <v>567</v>
      </c>
      <c r="B38" t="s">
        <v>644</v>
      </c>
      <c r="C38" t="s">
        <v>1</v>
      </c>
      <c r="D38" t="s">
        <v>0</v>
      </c>
      <c r="E38">
        <v>116178</v>
      </c>
      <c r="F38" t="s">
        <v>459</v>
      </c>
      <c r="G38" t="s">
        <v>460</v>
      </c>
      <c r="H38" s="3">
        <v>2.91</v>
      </c>
      <c r="I38" s="3">
        <v>0</v>
      </c>
      <c r="J38" s="3">
        <v>0</v>
      </c>
      <c r="K38" s="3">
        <v>34.119999999999997</v>
      </c>
      <c r="L38" s="3">
        <v>0</v>
      </c>
      <c r="M38" s="3">
        <v>0</v>
      </c>
      <c r="N38" s="3">
        <v>0</v>
      </c>
      <c r="O38" s="3">
        <v>4.4356</v>
      </c>
      <c r="P38" s="3">
        <v>41.465600000000002</v>
      </c>
      <c r="Q38">
        <v>3</v>
      </c>
    </row>
    <row r="39" spans="1:17" x14ac:dyDescent="0.25">
      <c r="A39" t="s">
        <v>567</v>
      </c>
      <c r="B39" t="s">
        <v>644</v>
      </c>
      <c r="C39" t="s">
        <v>1</v>
      </c>
      <c r="D39" t="s">
        <v>0</v>
      </c>
      <c r="E39">
        <v>48953</v>
      </c>
      <c r="F39" t="s">
        <v>418</v>
      </c>
      <c r="G39" t="s">
        <v>419</v>
      </c>
      <c r="H39" s="3">
        <v>12.69</v>
      </c>
      <c r="I39" s="3">
        <v>0</v>
      </c>
      <c r="J39" s="3">
        <v>0</v>
      </c>
      <c r="K39" s="3">
        <v>113.51</v>
      </c>
      <c r="L39" s="3">
        <v>0</v>
      </c>
      <c r="M39" s="3">
        <v>0</v>
      </c>
      <c r="N39" s="3">
        <v>0</v>
      </c>
      <c r="O39" s="3">
        <v>14.756300000000001</v>
      </c>
      <c r="P39" s="3">
        <v>140.9563</v>
      </c>
      <c r="Q39">
        <v>3</v>
      </c>
    </row>
    <row r="40" spans="1:17" x14ac:dyDescent="0.25">
      <c r="A40" t="s">
        <v>567</v>
      </c>
      <c r="B40" t="s">
        <v>520</v>
      </c>
      <c r="C40" t="s">
        <v>1</v>
      </c>
      <c r="D40" t="s">
        <v>0</v>
      </c>
      <c r="E40">
        <v>1600</v>
      </c>
      <c r="F40" t="s">
        <v>559</v>
      </c>
      <c r="G40" t="s">
        <v>560</v>
      </c>
      <c r="H40" s="3">
        <v>0</v>
      </c>
      <c r="I40" s="3">
        <v>0</v>
      </c>
      <c r="J40" s="3">
        <v>0</v>
      </c>
      <c r="K40" s="3">
        <v>6.64</v>
      </c>
      <c r="L40" s="3">
        <v>0</v>
      </c>
      <c r="M40" s="3">
        <v>0</v>
      </c>
      <c r="N40" s="3">
        <v>0</v>
      </c>
      <c r="O40" s="3">
        <v>0.86319999999999997</v>
      </c>
      <c r="P40" s="3">
        <v>7.5031999999999996</v>
      </c>
      <c r="Q40">
        <v>3</v>
      </c>
    </row>
    <row r="41" spans="1:17" x14ac:dyDescent="0.25">
      <c r="A41" t="s">
        <v>567</v>
      </c>
      <c r="B41" t="s">
        <v>629</v>
      </c>
      <c r="C41" t="s">
        <v>1</v>
      </c>
      <c r="D41" t="s">
        <v>0</v>
      </c>
      <c r="E41">
        <v>954</v>
      </c>
      <c r="F41" t="s">
        <v>674</v>
      </c>
      <c r="G41" t="s">
        <v>675</v>
      </c>
      <c r="H41" s="3">
        <v>0</v>
      </c>
      <c r="I41" s="3">
        <v>0</v>
      </c>
      <c r="J41" s="3">
        <v>0</v>
      </c>
      <c r="K41" s="3">
        <v>60</v>
      </c>
      <c r="L41" s="3">
        <v>0</v>
      </c>
      <c r="M41" s="3">
        <v>0</v>
      </c>
      <c r="N41" s="3">
        <v>0</v>
      </c>
      <c r="O41" s="3">
        <v>7.8000000000000007</v>
      </c>
      <c r="P41" s="3">
        <v>67.8</v>
      </c>
      <c r="Q41">
        <v>3</v>
      </c>
    </row>
    <row r="42" spans="1:17" x14ac:dyDescent="0.25">
      <c r="A42" t="s">
        <v>567</v>
      </c>
      <c r="B42" t="s">
        <v>629</v>
      </c>
      <c r="C42" t="s">
        <v>1</v>
      </c>
      <c r="D42" t="s">
        <v>0</v>
      </c>
      <c r="E42">
        <v>527</v>
      </c>
      <c r="F42" t="s">
        <v>475</v>
      </c>
      <c r="G42" t="s">
        <v>476</v>
      </c>
      <c r="H42" s="3">
        <v>0</v>
      </c>
      <c r="I42" s="3">
        <v>0</v>
      </c>
      <c r="J42" s="3">
        <v>0</v>
      </c>
      <c r="K42" s="3">
        <v>56.26</v>
      </c>
      <c r="L42" s="3">
        <v>0</v>
      </c>
      <c r="M42" s="3">
        <v>0</v>
      </c>
      <c r="N42" s="3">
        <v>0</v>
      </c>
      <c r="O42" s="3">
        <v>7.3137999999999996</v>
      </c>
      <c r="P42" s="3">
        <v>63.573799999999999</v>
      </c>
      <c r="Q42">
        <v>3</v>
      </c>
    </row>
    <row r="43" spans="1:17" x14ac:dyDescent="0.25">
      <c r="A43" t="s">
        <v>567</v>
      </c>
      <c r="B43" t="s">
        <v>629</v>
      </c>
      <c r="C43" t="s">
        <v>1</v>
      </c>
      <c r="D43" t="s">
        <v>0</v>
      </c>
      <c r="E43">
        <v>523</v>
      </c>
      <c r="F43" t="s">
        <v>475</v>
      </c>
      <c r="G43" t="s">
        <v>476</v>
      </c>
      <c r="H43" s="3">
        <v>0</v>
      </c>
      <c r="I43" s="3">
        <v>0</v>
      </c>
      <c r="J43" s="3">
        <v>0</v>
      </c>
      <c r="K43" s="3">
        <v>32.57</v>
      </c>
      <c r="L43" s="3">
        <v>0</v>
      </c>
      <c r="M43" s="3">
        <v>0</v>
      </c>
      <c r="N43" s="3">
        <v>0</v>
      </c>
      <c r="O43" s="3">
        <v>4.2340999999999998</v>
      </c>
      <c r="P43" s="3">
        <v>36.804099999999998</v>
      </c>
      <c r="Q43">
        <v>3</v>
      </c>
    </row>
    <row r="44" spans="1:17" x14ac:dyDescent="0.25">
      <c r="A44" t="s">
        <v>567</v>
      </c>
      <c r="B44" t="s">
        <v>629</v>
      </c>
      <c r="C44" t="s">
        <v>1</v>
      </c>
      <c r="D44" t="s">
        <v>0</v>
      </c>
      <c r="E44">
        <v>10019</v>
      </c>
      <c r="F44" t="s">
        <v>455</v>
      </c>
      <c r="G44" t="s">
        <v>456</v>
      </c>
      <c r="H44" s="3">
        <v>7.87</v>
      </c>
      <c r="I44" s="3">
        <v>0</v>
      </c>
      <c r="J44" s="3">
        <v>0</v>
      </c>
      <c r="K44" s="3">
        <v>68.260000000000005</v>
      </c>
      <c r="L44" s="3">
        <v>0</v>
      </c>
      <c r="M44" s="3">
        <v>0</v>
      </c>
      <c r="N44" s="3">
        <v>0</v>
      </c>
      <c r="O44" s="3">
        <v>8.873800000000001</v>
      </c>
      <c r="P44" s="3">
        <v>85.003800000000012</v>
      </c>
      <c r="Q44">
        <v>3</v>
      </c>
    </row>
    <row r="45" spans="1:17" x14ac:dyDescent="0.25">
      <c r="A45" t="s">
        <v>567</v>
      </c>
      <c r="B45" t="s">
        <v>629</v>
      </c>
      <c r="C45" t="s">
        <v>1</v>
      </c>
      <c r="D45" t="s">
        <v>0</v>
      </c>
      <c r="E45">
        <v>1382</v>
      </c>
      <c r="F45" t="s">
        <v>552</v>
      </c>
      <c r="G45" t="s">
        <v>553</v>
      </c>
      <c r="H45" s="3">
        <v>0</v>
      </c>
      <c r="I45" s="3">
        <v>0</v>
      </c>
      <c r="J45" s="3">
        <v>0</v>
      </c>
      <c r="K45" s="3">
        <v>26.55</v>
      </c>
      <c r="L45" s="3">
        <v>0</v>
      </c>
      <c r="M45" s="3">
        <v>0</v>
      </c>
      <c r="N45" s="3">
        <v>0</v>
      </c>
      <c r="O45" s="3">
        <v>3.4515000000000002</v>
      </c>
      <c r="P45" s="3">
        <v>30.0015</v>
      </c>
      <c r="Q45">
        <v>3</v>
      </c>
    </row>
    <row r="46" spans="1:17" x14ac:dyDescent="0.25">
      <c r="A46" t="s">
        <v>567</v>
      </c>
      <c r="B46" t="s">
        <v>629</v>
      </c>
      <c r="C46" t="s">
        <v>1</v>
      </c>
      <c r="D46" t="s">
        <v>0</v>
      </c>
      <c r="E46">
        <v>165897</v>
      </c>
      <c r="F46" t="s">
        <v>425</v>
      </c>
      <c r="G46" t="s">
        <v>426</v>
      </c>
      <c r="H46" s="3">
        <v>2.1799999999999997</v>
      </c>
      <c r="I46" s="3">
        <v>0</v>
      </c>
      <c r="J46" s="3">
        <v>0</v>
      </c>
      <c r="K46" s="3">
        <v>19.309999999999999</v>
      </c>
      <c r="L46" s="3">
        <v>0</v>
      </c>
      <c r="M46" s="3">
        <v>0</v>
      </c>
      <c r="N46" s="3">
        <v>0</v>
      </c>
      <c r="O46" s="3">
        <v>2.5103</v>
      </c>
      <c r="P46" s="3">
        <v>24.000299999999999</v>
      </c>
      <c r="Q46">
        <v>3</v>
      </c>
    </row>
    <row r="47" spans="1:17" x14ac:dyDescent="0.25">
      <c r="A47" t="s">
        <v>567</v>
      </c>
      <c r="B47" t="s">
        <v>629</v>
      </c>
      <c r="C47" t="s">
        <v>1</v>
      </c>
      <c r="D47" t="s">
        <v>0</v>
      </c>
      <c r="E47">
        <v>49391</v>
      </c>
      <c r="F47" t="s">
        <v>418</v>
      </c>
      <c r="G47" t="s">
        <v>419</v>
      </c>
      <c r="H47" s="3">
        <v>7.73</v>
      </c>
      <c r="I47" s="3">
        <v>0</v>
      </c>
      <c r="J47" s="3">
        <v>0</v>
      </c>
      <c r="K47" s="3">
        <v>69.150000000000006</v>
      </c>
      <c r="L47" s="3">
        <v>0</v>
      </c>
      <c r="M47" s="3">
        <v>0</v>
      </c>
      <c r="N47" s="3">
        <v>0</v>
      </c>
      <c r="O47" s="3">
        <v>8.9895000000000014</v>
      </c>
      <c r="P47" s="3">
        <v>85.869500000000016</v>
      </c>
      <c r="Q47">
        <v>3</v>
      </c>
    </row>
    <row r="48" spans="1:17" x14ac:dyDescent="0.25">
      <c r="A48" t="s">
        <v>567</v>
      </c>
      <c r="B48" t="s">
        <v>628</v>
      </c>
      <c r="C48" t="s">
        <v>1</v>
      </c>
      <c r="D48" t="s">
        <v>0</v>
      </c>
      <c r="E48">
        <v>166083</v>
      </c>
      <c r="F48" t="s">
        <v>425</v>
      </c>
      <c r="G48" t="s">
        <v>426</v>
      </c>
      <c r="H48" s="3">
        <v>2.72</v>
      </c>
      <c r="I48" s="3">
        <v>0</v>
      </c>
      <c r="J48" s="3">
        <v>0</v>
      </c>
      <c r="K48" s="3">
        <v>24.14</v>
      </c>
      <c r="L48" s="3">
        <v>0</v>
      </c>
      <c r="M48" s="3">
        <v>0</v>
      </c>
      <c r="N48" s="3">
        <v>0</v>
      </c>
      <c r="O48" s="3">
        <v>3.1382000000000003</v>
      </c>
      <c r="P48" s="3">
        <v>29.998200000000001</v>
      </c>
      <c r="Q48">
        <v>3</v>
      </c>
    </row>
    <row r="49" spans="1:17" x14ac:dyDescent="0.25">
      <c r="A49" t="s">
        <v>567</v>
      </c>
      <c r="B49" t="s">
        <v>628</v>
      </c>
      <c r="C49" t="s">
        <v>1</v>
      </c>
      <c r="D49" t="s">
        <v>0</v>
      </c>
      <c r="E49">
        <v>166095</v>
      </c>
      <c r="F49" t="s">
        <v>425</v>
      </c>
      <c r="G49" t="s">
        <v>426</v>
      </c>
      <c r="H49" s="3">
        <v>5.08</v>
      </c>
      <c r="I49" s="3">
        <v>0</v>
      </c>
      <c r="J49" s="3">
        <v>0</v>
      </c>
      <c r="K49" s="3">
        <v>45.06</v>
      </c>
      <c r="L49" s="3">
        <v>0</v>
      </c>
      <c r="M49" s="3">
        <v>0</v>
      </c>
      <c r="N49" s="3">
        <v>0</v>
      </c>
      <c r="O49" s="3">
        <v>5.8578000000000001</v>
      </c>
      <c r="P49" s="3">
        <v>55.997799999999998</v>
      </c>
      <c r="Q49">
        <v>3</v>
      </c>
    </row>
    <row r="50" spans="1:17" x14ac:dyDescent="0.25">
      <c r="A50" t="s">
        <v>567</v>
      </c>
      <c r="B50" t="s">
        <v>643</v>
      </c>
      <c r="C50" t="s">
        <v>1</v>
      </c>
      <c r="D50" t="s">
        <v>0</v>
      </c>
      <c r="E50">
        <v>49758</v>
      </c>
      <c r="F50" t="s">
        <v>418</v>
      </c>
      <c r="G50" t="s">
        <v>419</v>
      </c>
      <c r="H50" s="3">
        <v>8.5500000000000007</v>
      </c>
      <c r="I50" s="3">
        <v>0</v>
      </c>
      <c r="J50" s="3">
        <v>0</v>
      </c>
      <c r="K50" s="3">
        <v>76.5</v>
      </c>
      <c r="L50" s="3">
        <v>0</v>
      </c>
      <c r="M50" s="3">
        <v>0</v>
      </c>
      <c r="N50" s="3">
        <v>0</v>
      </c>
      <c r="O50" s="3">
        <v>9.9450000000000003</v>
      </c>
      <c r="P50" s="3">
        <v>94.995000000000005</v>
      </c>
      <c r="Q50">
        <v>3</v>
      </c>
    </row>
    <row r="51" spans="1:17" x14ac:dyDescent="0.25">
      <c r="A51" t="s">
        <v>567</v>
      </c>
      <c r="B51" t="s">
        <v>651</v>
      </c>
      <c r="C51" t="s">
        <v>1</v>
      </c>
      <c r="D51" t="s">
        <v>0</v>
      </c>
      <c r="E51">
        <v>317935</v>
      </c>
      <c r="F51" t="s">
        <v>477</v>
      </c>
      <c r="G51" t="s">
        <v>478</v>
      </c>
      <c r="H51" s="3">
        <v>0</v>
      </c>
      <c r="I51" s="3">
        <v>0</v>
      </c>
      <c r="J51" s="3">
        <v>0</v>
      </c>
      <c r="K51" s="3">
        <v>158.63999999999999</v>
      </c>
      <c r="L51" s="3">
        <v>0</v>
      </c>
      <c r="M51" s="3">
        <v>0</v>
      </c>
      <c r="N51" s="3">
        <v>0</v>
      </c>
      <c r="O51" s="3">
        <v>20.623200000000001</v>
      </c>
      <c r="P51" s="3">
        <v>179.26319999999998</v>
      </c>
      <c r="Q51">
        <v>3</v>
      </c>
    </row>
    <row r="52" spans="1:17" x14ac:dyDescent="0.25">
      <c r="A52" t="s">
        <v>567</v>
      </c>
      <c r="B52" t="s">
        <v>651</v>
      </c>
      <c r="C52" t="s">
        <v>1</v>
      </c>
      <c r="D52" t="s">
        <v>0</v>
      </c>
      <c r="E52">
        <v>541</v>
      </c>
      <c r="F52" t="s">
        <v>475</v>
      </c>
      <c r="G52" t="s">
        <v>476</v>
      </c>
      <c r="H52" s="3">
        <v>0</v>
      </c>
      <c r="I52" s="3">
        <v>0</v>
      </c>
      <c r="J52" s="3">
        <v>0</v>
      </c>
      <c r="K52" s="3">
        <v>56.26</v>
      </c>
      <c r="L52" s="3">
        <v>0</v>
      </c>
      <c r="M52" s="3">
        <v>0</v>
      </c>
      <c r="N52" s="3">
        <v>0</v>
      </c>
      <c r="O52" s="3">
        <v>7.3137999999999996</v>
      </c>
      <c r="P52" s="3">
        <v>63.573799999999999</v>
      </c>
      <c r="Q52">
        <v>3</v>
      </c>
    </row>
    <row r="53" spans="1:17" x14ac:dyDescent="0.25">
      <c r="A53" t="s">
        <v>567</v>
      </c>
      <c r="B53" t="s">
        <v>651</v>
      </c>
      <c r="C53" t="s">
        <v>1</v>
      </c>
      <c r="D53" t="s">
        <v>0</v>
      </c>
      <c r="E53">
        <v>540</v>
      </c>
      <c r="F53" t="s">
        <v>475</v>
      </c>
      <c r="G53" t="s">
        <v>476</v>
      </c>
      <c r="H53" s="3">
        <v>0</v>
      </c>
      <c r="I53" s="3">
        <v>0</v>
      </c>
      <c r="J53" s="3">
        <v>0</v>
      </c>
      <c r="K53" s="3">
        <v>56.26</v>
      </c>
      <c r="L53" s="3">
        <v>0</v>
      </c>
      <c r="M53" s="3">
        <v>0</v>
      </c>
      <c r="N53" s="3">
        <v>0</v>
      </c>
      <c r="O53" s="3">
        <v>7.3137999999999996</v>
      </c>
      <c r="P53" s="3">
        <v>63.573799999999999</v>
      </c>
      <c r="Q53">
        <v>3</v>
      </c>
    </row>
    <row r="54" spans="1:17" x14ac:dyDescent="0.25">
      <c r="A54" t="s">
        <v>567</v>
      </c>
      <c r="B54" t="s">
        <v>651</v>
      </c>
      <c r="C54" t="s">
        <v>1</v>
      </c>
      <c r="D54" t="s">
        <v>0</v>
      </c>
      <c r="E54">
        <v>530</v>
      </c>
      <c r="F54" t="s">
        <v>475</v>
      </c>
      <c r="G54" t="s">
        <v>476</v>
      </c>
      <c r="H54" s="3">
        <v>0</v>
      </c>
      <c r="I54" s="3">
        <v>0</v>
      </c>
      <c r="J54" s="3">
        <v>0</v>
      </c>
      <c r="K54" s="3">
        <v>50.54</v>
      </c>
      <c r="L54" s="3">
        <v>0</v>
      </c>
      <c r="M54" s="3">
        <v>0</v>
      </c>
      <c r="N54" s="3">
        <v>0</v>
      </c>
      <c r="O54" s="3">
        <v>6.5701999999999998</v>
      </c>
      <c r="P54" s="3">
        <v>57.110199999999999</v>
      </c>
      <c r="Q54">
        <v>3</v>
      </c>
    </row>
    <row r="55" spans="1:17" x14ac:dyDescent="0.25">
      <c r="A55" t="s">
        <v>567</v>
      </c>
      <c r="B55" t="s">
        <v>651</v>
      </c>
      <c r="C55" t="s">
        <v>1</v>
      </c>
      <c r="D55" t="s">
        <v>0</v>
      </c>
      <c r="E55">
        <v>478133</v>
      </c>
      <c r="F55" t="s">
        <v>113</v>
      </c>
      <c r="G55" t="s">
        <v>114</v>
      </c>
      <c r="H55" s="3">
        <v>0</v>
      </c>
      <c r="I55" s="3">
        <v>0</v>
      </c>
      <c r="J55" s="3">
        <v>0</v>
      </c>
      <c r="K55" s="3">
        <v>34.020000000000003</v>
      </c>
      <c r="L55" s="3">
        <v>0</v>
      </c>
      <c r="M55" s="3">
        <v>0</v>
      </c>
      <c r="N55" s="3">
        <v>0</v>
      </c>
      <c r="O55" s="3">
        <v>4.422600000000001</v>
      </c>
      <c r="P55" s="3">
        <v>38.442600000000006</v>
      </c>
      <c r="Q55">
        <v>3</v>
      </c>
    </row>
    <row r="56" spans="1:17" x14ac:dyDescent="0.25">
      <c r="A56" t="s">
        <v>567</v>
      </c>
      <c r="B56" t="s">
        <v>651</v>
      </c>
      <c r="C56" t="s">
        <v>1</v>
      </c>
      <c r="D56" t="s">
        <v>0</v>
      </c>
      <c r="E56">
        <v>501842</v>
      </c>
      <c r="F56" t="s">
        <v>103</v>
      </c>
      <c r="G56" t="s">
        <v>104</v>
      </c>
      <c r="H56" s="3">
        <v>0</v>
      </c>
      <c r="I56" s="3">
        <v>0</v>
      </c>
      <c r="J56" s="3">
        <v>0</v>
      </c>
      <c r="K56" s="3">
        <v>80.959999999999994</v>
      </c>
      <c r="L56" s="3">
        <v>0</v>
      </c>
      <c r="M56" s="3">
        <v>0</v>
      </c>
      <c r="N56" s="3">
        <v>0</v>
      </c>
      <c r="O56" s="3">
        <v>10.524799999999999</v>
      </c>
      <c r="P56" s="3">
        <v>91.484799999999993</v>
      </c>
      <c r="Q56">
        <v>3</v>
      </c>
    </row>
    <row r="57" spans="1:17" x14ac:dyDescent="0.25">
      <c r="A57" t="s">
        <v>567</v>
      </c>
      <c r="B57" t="s">
        <v>651</v>
      </c>
      <c r="C57" t="s">
        <v>1</v>
      </c>
      <c r="D57" t="s">
        <v>0</v>
      </c>
      <c r="E57">
        <v>14221</v>
      </c>
      <c r="F57" t="s">
        <v>453</v>
      </c>
      <c r="G57" t="s">
        <v>454</v>
      </c>
      <c r="H57" s="3">
        <v>0</v>
      </c>
      <c r="I57" s="3">
        <v>0</v>
      </c>
      <c r="J57" s="3">
        <v>0</v>
      </c>
      <c r="K57" s="3">
        <v>21.15</v>
      </c>
      <c r="L57" s="3">
        <v>0</v>
      </c>
      <c r="M57" s="3">
        <v>0</v>
      </c>
      <c r="N57" s="3">
        <v>0</v>
      </c>
      <c r="O57" s="3">
        <v>2.7494999999999998</v>
      </c>
      <c r="P57" s="3">
        <v>23.8995</v>
      </c>
      <c r="Q57">
        <v>3</v>
      </c>
    </row>
    <row r="58" spans="1:17" x14ac:dyDescent="0.25">
      <c r="A58" t="s">
        <v>567</v>
      </c>
      <c r="B58" t="s">
        <v>651</v>
      </c>
      <c r="C58" t="s">
        <v>1</v>
      </c>
      <c r="D58" t="s">
        <v>0</v>
      </c>
      <c r="E58">
        <v>71885</v>
      </c>
      <c r="F58" t="s">
        <v>656</v>
      </c>
      <c r="G58" t="s">
        <v>657</v>
      </c>
      <c r="H58" s="3">
        <v>0</v>
      </c>
      <c r="I58" s="3">
        <v>0</v>
      </c>
      <c r="J58" s="3">
        <v>0</v>
      </c>
      <c r="K58" s="3">
        <v>180.17</v>
      </c>
      <c r="L58" s="3">
        <v>0</v>
      </c>
      <c r="M58" s="3">
        <v>0</v>
      </c>
      <c r="N58" s="3">
        <v>0</v>
      </c>
      <c r="O58" s="3">
        <v>23.4221</v>
      </c>
      <c r="P58" s="3">
        <v>203.59209999999999</v>
      </c>
      <c r="Q58">
        <v>3</v>
      </c>
    </row>
    <row r="59" spans="1:17" x14ac:dyDescent="0.25">
      <c r="A59" t="s">
        <v>567</v>
      </c>
      <c r="B59" t="s">
        <v>651</v>
      </c>
      <c r="C59" t="s">
        <v>1</v>
      </c>
      <c r="D59" t="s">
        <v>0</v>
      </c>
      <c r="E59">
        <v>166355</v>
      </c>
      <c r="F59" t="s">
        <v>425</v>
      </c>
      <c r="G59" t="s">
        <v>426</v>
      </c>
      <c r="H59" s="3">
        <v>3.57</v>
      </c>
      <c r="I59" s="3">
        <v>0</v>
      </c>
      <c r="J59" s="3">
        <v>0</v>
      </c>
      <c r="K59" s="3">
        <v>31.74</v>
      </c>
      <c r="L59" s="3">
        <v>0</v>
      </c>
      <c r="M59" s="3">
        <v>0</v>
      </c>
      <c r="N59" s="3">
        <v>0</v>
      </c>
      <c r="O59" s="3">
        <v>4.1261999999999999</v>
      </c>
      <c r="P59" s="3">
        <v>39.436199999999992</v>
      </c>
      <c r="Q59">
        <v>3</v>
      </c>
    </row>
    <row r="60" spans="1:17" x14ac:dyDescent="0.25">
      <c r="A60" t="s">
        <v>567</v>
      </c>
      <c r="B60" t="s">
        <v>542</v>
      </c>
      <c r="C60" t="s">
        <v>1</v>
      </c>
      <c r="D60" t="s">
        <v>0</v>
      </c>
      <c r="E60">
        <v>23846</v>
      </c>
      <c r="F60" t="s">
        <v>455</v>
      </c>
      <c r="G60" t="s">
        <v>456</v>
      </c>
      <c r="H60" s="3">
        <v>3.83</v>
      </c>
      <c r="I60" s="3">
        <v>0</v>
      </c>
      <c r="J60" s="3">
        <v>0</v>
      </c>
      <c r="K60" s="3">
        <v>32.01</v>
      </c>
      <c r="L60" s="3">
        <v>0</v>
      </c>
      <c r="M60" s="3">
        <v>0</v>
      </c>
      <c r="N60" s="3">
        <v>0</v>
      </c>
      <c r="O60" s="3">
        <v>4.1612999999999998</v>
      </c>
      <c r="P60" s="3">
        <v>40.001299999999993</v>
      </c>
      <c r="Q60">
        <v>3</v>
      </c>
    </row>
    <row r="61" spans="1:17" x14ac:dyDescent="0.25">
      <c r="A61" t="s">
        <v>567</v>
      </c>
      <c r="B61" t="s">
        <v>627</v>
      </c>
      <c r="C61" t="s">
        <v>1</v>
      </c>
      <c r="D61" t="s">
        <v>0</v>
      </c>
      <c r="E61">
        <v>555</v>
      </c>
      <c r="F61" t="s">
        <v>475</v>
      </c>
      <c r="G61" t="s">
        <v>476</v>
      </c>
      <c r="H61" s="3">
        <v>0</v>
      </c>
      <c r="I61" s="3">
        <v>0</v>
      </c>
      <c r="J61" s="3">
        <v>0</v>
      </c>
      <c r="K61" s="3">
        <v>65.14</v>
      </c>
      <c r="L61" s="3">
        <v>0</v>
      </c>
      <c r="M61" s="3">
        <v>0</v>
      </c>
      <c r="N61" s="3">
        <v>0</v>
      </c>
      <c r="O61" s="3">
        <v>8.4681999999999995</v>
      </c>
      <c r="P61" s="3">
        <v>73.608199999999997</v>
      </c>
      <c r="Q61">
        <v>3</v>
      </c>
    </row>
    <row r="62" spans="1:17" x14ac:dyDescent="0.25">
      <c r="A62" t="s">
        <v>567</v>
      </c>
      <c r="B62" t="s">
        <v>627</v>
      </c>
      <c r="C62" t="s">
        <v>1</v>
      </c>
      <c r="D62" t="s">
        <v>0</v>
      </c>
      <c r="E62">
        <v>553</v>
      </c>
      <c r="F62" t="s">
        <v>475</v>
      </c>
      <c r="G62" t="s">
        <v>476</v>
      </c>
      <c r="H62" s="3">
        <v>0</v>
      </c>
      <c r="I62" s="3">
        <v>0</v>
      </c>
      <c r="J62" s="3">
        <v>0</v>
      </c>
      <c r="K62" s="3">
        <v>50.26</v>
      </c>
      <c r="L62" s="3">
        <v>0</v>
      </c>
      <c r="M62" s="3">
        <v>0</v>
      </c>
      <c r="N62" s="3">
        <v>0</v>
      </c>
      <c r="O62" s="3">
        <v>6.5338000000000003</v>
      </c>
      <c r="P62" s="3">
        <v>56.793799999999997</v>
      </c>
      <c r="Q62">
        <v>3</v>
      </c>
    </row>
    <row r="63" spans="1:17" x14ac:dyDescent="0.25">
      <c r="A63" t="s">
        <v>567</v>
      </c>
      <c r="B63" t="s">
        <v>627</v>
      </c>
      <c r="C63" t="s">
        <v>1</v>
      </c>
      <c r="D63" t="s">
        <v>0</v>
      </c>
      <c r="E63">
        <v>547</v>
      </c>
      <c r="F63" t="s">
        <v>475</v>
      </c>
      <c r="G63" t="s">
        <v>476</v>
      </c>
      <c r="H63" s="3">
        <v>0</v>
      </c>
      <c r="I63" s="3">
        <v>0</v>
      </c>
      <c r="J63" s="3">
        <v>0</v>
      </c>
      <c r="K63" s="3">
        <v>39.31</v>
      </c>
      <c r="L63" s="3">
        <v>0</v>
      </c>
      <c r="M63" s="3">
        <v>0</v>
      </c>
      <c r="N63" s="3">
        <v>0</v>
      </c>
      <c r="O63" s="3">
        <v>5.1103000000000005</v>
      </c>
      <c r="P63" s="3">
        <v>44.420300000000005</v>
      </c>
      <c r="Q63">
        <v>3</v>
      </c>
    </row>
    <row r="64" spans="1:17" x14ac:dyDescent="0.25">
      <c r="A64" t="s">
        <v>567</v>
      </c>
      <c r="B64" t="s">
        <v>627</v>
      </c>
      <c r="C64" t="s">
        <v>1</v>
      </c>
      <c r="D64" t="s">
        <v>0</v>
      </c>
      <c r="E64">
        <v>14303</v>
      </c>
      <c r="F64" t="s">
        <v>453</v>
      </c>
      <c r="G64" t="s">
        <v>454</v>
      </c>
      <c r="H64" s="3">
        <v>0</v>
      </c>
      <c r="I64" s="3">
        <v>0</v>
      </c>
      <c r="J64" s="3">
        <v>0</v>
      </c>
      <c r="K64" s="3">
        <v>315</v>
      </c>
      <c r="L64" s="3">
        <v>0</v>
      </c>
      <c r="M64" s="3">
        <v>0</v>
      </c>
      <c r="N64" s="3">
        <v>0</v>
      </c>
      <c r="O64" s="3">
        <v>40.950000000000003</v>
      </c>
      <c r="P64" s="3">
        <v>355.95</v>
      </c>
      <c r="Q64">
        <v>3</v>
      </c>
    </row>
    <row r="65" spans="1:17" x14ac:dyDescent="0.25">
      <c r="A65" t="s">
        <v>567</v>
      </c>
      <c r="B65" t="s">
        <v>627</v>
      </c>
      <c r="C65" t="s">
        <v>1</v>
      </c>
      <c r="D65" t="s">
        <v>0</v>
      </c>
      <c r="E65">
        <v>49937</v>
      </c>
      <c r="F65" t="s">
        <v>418</v>
      </c>
      <c r="G65" t="s">
        <v>419</v>
      </c>
      <c r="H65" s="3">
        <v>13.31</v>
      </c>
      <c r="I65" s="3">
        <v>0</v>
      </c>
      <c r="J65" s="3">
        <v>0</v>
      </c>
      <c r="K65" s="3">
        <v>119.05</v>
      </c>
      <c r="L65" s="3">
        <v>0</v>
      </c>
      <c r="M65" s="3">
        <v>0</v>
      </c>
      <c r="N65" s="3">
        <v>0</v>
      </c>
      <c r="O65" s="3">
        <v>15.4765</v>
      </c>
      <c r="P65" s="3">
        <v>147.83649999999997</v>
      </c>
      <c r="Q65">
        <v>3</v>
      </c>
    </row>
    <row r="66" spans="1:17" x14ac:dyDescent="0.25">
      <c r="A66" t="s">
        <v>567</v>
      </c>
      <c r="B66" t="s">
        <v>627</v>
      </c>
      <c r="C66" t="s">
        <v>1</v>
      </c>
      <c r="D66" t="s">
        <v>0</v>
      </c>
      <c r="E66">
        <v>50341</v>
      </c>
      <c r="F66" t="s">
        <v>418</v>
      </c>
      <c r="G66" t="s">
        <v>419</v>
      </c>
      <c r="H66" s="3">
        <v>10.99</v>
      </c>
      <c r="I66" s="3">
        <v>0</v>
      </c>
      <c r="J66" s="3">
        <v>0</v>
      </c>
      <c r="K66" s="3">
        <v>98.21</v>
      </c>
      <c r="L66" s="3">
        <v>0</v>
      </c>
      <c r="M66" s="3">
        <v>0</v>
      </c>
      <c r="N66" s="3">
        <v>0</v>
      </c>
      <c r="O66" s="3">
        <v>12.767299999999999</v>
      </c>
      <c r="P66" s="3">
        <v>121.96729999999999</v>
      </c>
      <c r="Q66">
        <v>3</v>
      </c>
    </row>
    <row r="67" spans="1:17" x14ac:dyDescent="0.25">
      <c r="A67" t="s">
        <v>567</v>
      </c>
      <c r="B67" t="s">
        <v>642</v>
      </c>
      <c r="C67" t="s">
        <v>1</v>
      </c>
      <c r="D67" t="s">
        <v>0</v>
      </c>
      <c r="E67">
        <v>50477</v>
      </c>
      <c r="F67" t="s">
        <v>418</v>
      </c>
      <c r="G67" t="s">
        <v>419</v>
      </c>
      <c r="H67" s="3">
        <v>12.55</v>
      </c>
      <c r="I67" s="3">
        <v>0</v>
      </c>
      <c r="J67" s="3">
        <v>0</v>
      </c>
      <c r="K67" s="3">
        <v>112.14</v>
      </c>
      <c r="L67" s="3">
        <v>0</v>
      </c>
      <c r="M67" s="3">
        <v>0</v>
      </c>
      <c r="N67" s="3">
        <v>0</v>
      </c>
      <c r="O67" s="3">
        <v>14.578200000000001</v>
      </c>
      <c r="P67" s="3">
        <v>139.26820000000001</v>
      </c>
      <c r="Q67">
        <v>3</v>
      </c>
    </row>
    <row r="68" spans="1:17" x14ac:dyDescent="0.25">
      <c r="A68" t="s">
        <v>567</v>
      </c>
      <c r="B68" t="s">
        <v>641</v>
      </c>
      <c r="C68" t="s">
        <v>1</v>
      </c>
      <c r="D68" t="s">
        <v>0</v>
      </c>
      <c r="E68">
        <v>12542</v>
      </c>
      <c r="F68" t="s">
        <v>455</v>
      </c>
      <c r="G68" t="s">
        <v>456</v>
      </c>
      <c r="H68" s="3">
        <v>7.87</v>
      </c>
      <c r="I68" s="3">
        <v>0</v>
      </c>
      <c r="J68" s="3">
        <v>0</v>
      </c>
      <c r="K68" s="3">
        <v>72.69</v>
      </c>
      <c r="L68" s="3">
        <v>0</v>
      </c>
      <c r="M68" s="3">
        <v>0</v>
      </c>
      <c r="N68" s="3">
        <v>0</v>
      </c>
      <c r="O68" s="3">
        <v>9.4497</v>
      </c>
      <c r="P68" s="3">
        <v>90.009700000000009</v>
      </c>
      <c r="Q68">
        <v>3</v>
      </c>
    </row>
    <row r="69" spans="1:17" x14ac:dyDescent="0.25">
      <c r="A69" t="s">
        <v>567</v>
      </c>
      <c r="B69" t="s">
        <v>641</v>
      </c>
      <c r="C69" t="s">
        <v>1</v>
      </c>
      <c r="D69" t="s">
        <v>0</v>
      </c>
      <c r="E69">
        <v>10911</v>
      </c>
      <c r="F69" t="s">
        <v>455</v>
      </c>
      <c r="G69" t="s">
        <v>456</v>
      </c>
      <c r="H69" s="3">
        <v>12.5</v>
      </c>
      <c r="I69" s="3">
        <v>0</v>
      </c>
      <c r="J69" s="3">
        <v>0</v>
      </c>
      <c r="K69" s="3">
        <v>108.41</v>
      </c>
      <c r="L69" s="3">
        <v>0</v>
      </c>
      <c r="M69" s="3">
        <v>0</v>
      </c>
      <c r="N69" s="3">
        <v>0</v>
      </c>
      <c r="O69" s="3">
        <v>14.093299999999999</v>
      </c>
      <c r="P69" s="3">
        <v>135.0033</v>
      </c>
      <c r="Q69">
        <v>3</v>
      </c>
    </row>
    <row r="70" spans="1:17" x14ac:dyDescent="0.25">
      <c r="A70" t="s">
        <v>567</v>
      </c>
      <c r="B70" t="s">
        <v>641</v>
      </c>
      <c r="C70" t="s">
        <v>1</v>
      </c>
      <c r="D70" t="s">
        <v>0</v>
      </c>
      <c r="E70">
        <v>10912</v>
      </c>
      <c r="F70" t="s">
        <v>455</v>
      </c>
      <c r="G70" t="s">
        <v>456</v>
      </c>
      <c r="H70" s="3">
        <v>7.87</v>
      </c>
      <c r="I70" s="3">
        <v>0</v>
      </c>
      <c r="J70" s="3">
        <v>0</v>
      </c>
      <c r="K70" s="3">
        <v>68.260000000000005</v>
      </c>
      <c r="L70" s="3">
        <v>0</v>
      </c>
      <c r="M70" s="3">
        <v>0</v>
      </c>
      <c r="N70" s="3">
        <v>0</v>
      </c>
      <c r="O70" s="3">
        <v>8.873800000000001</v>
      </c>
      <c r="P70" s="3">
        <v>85.003800000000012</v>
      </c>
      <c r="Q70">
        <v>3</v>
      </c>
    </row>
    <row r="71" spans="1:17" x14ac:dyDescent="0.25">
      <c r="A71" t="s">
        <v>567</v>
      </c>
      <c r="B71" t="s">
        <v>641</v>
      </c>
      <c r="C71" t="s">
        <v>1</v>
      </c>
      <c r="D71" t="s">
        <v>0</v>
      </c>
      <c r="E71">
        <v>14392</v>
      </c>
      <c r="F71" t="s">
        <v>453</v>
      </c>
      <c r="G71" t="s">
        <v>454</v>
      </c>
      <c r="H71" s="3">
        <v>0</v>
      </c>
      <c r="I71" s="3">
        <v>0</v>
      </c>
      <c r="J71" s="3">
        <v>0</v>
      </c>
      <c r="K71" s="3">
        <v>24.3</v>
      </c>
      <c r="L71" s="3">
        <v>0</v>
      </c>
      <c r="M71" s="3">
        <v>0</v>
      </c>
      <c r="N71" s="3">
        <v>0</v>
      </c>
      <c r="O71" s="3">
        <v>3.1590000000000003</v>
      </c>
      <c r="P71" s="3">
        <v>27.459</v>
      </c>
      <c r="Q71">
        <v>3</v>
      </c>
    </row>
    <row r="72" spans="1:17" x14ac:dyDescent="0.25">
      <c r="A72" t="s">
        <v>567</v>
      </c>
      <c r="B72" t="s">
        <v>641</v>
      </c>
      <c r="C72" t="s">
        <v>1</v>
      </c>
      <c r="D72" t="s">
        <v>0</v>
      </c>
      <c r="E72">
        <v>31424765</v>
      </c>
      <c r="F72" t="s">
        <v>557</v>
      </c>
      <c r="G72" t="s">
        <v>558</v>
      </c>
      <c r="H72" s="3">
        <v>0</v>
      </c>
      <c r="I72" s="3">
        <v>0</v>
      </c>
      <c r="J72" s="3">
        <v>0</v>
      </c>
      <c r="K72" s="3">
        <v>28.44</v>
      </c>
      <c r="L72" s="3">
        <v>0</v>
      </c>
      <c r="M72" s="3">
        <v>0</v>
      </c>
      <c r="N72" s="3">
        <v>0</v>
      </c>
      <c r="O72" s="3">
        <v>3.6972000000000005</v>
      </c>
      <c r="P72" s="3">
        <v>32.1372</v>
      </c>
      <c r="Q72">
        <v>3</v>
      </c>
    </row>
    <row r="73" spans="1:17" x14ac:dyDescent="0.25">
      <c r="A73" t="s">
        <v>567</v>
      </c>
      <c r="B73" t="s">
        <v>641</v>
      </c>
      <c r="C73" t="s">
        <v>1</v>
      </c>
      <c r="D73" t="s">
        <v>0</v>
      </c>
      <c r="E73">
        <v>220</v>
      </c>
      <c r="F73" t="s">
        <v>663</v>
      </c>
      <c r="G73" t="s">
        <v>664</v>
      </c>
      <c r="H73" s="3">
        <v>0</v>
      </c>
      <c r="I73" s="3">
        <v>0</v>
      </c>
      <c r="J73" s="3">
        <v>0</v>
      </c>
      <c r="K73" s="3">
        <v>113.27</v>
      </c>
      <c r="L73" s="3">
        <v>0</v>
      </c>
      <c r="M73" s="3">
        <v>0</v>
      </c>
      <c r="N73" s="3">
        <v>0</v>
      </c>
      <c r="O73" s="3">
        <v>14.725099999999999</v>
      </c>
      <c r="P73" s="3">
        <v>127.99509999999999</v>
      </c>
      <c r="Q73">
        <v>3</v>
      </c>
    </row>
    <row r="74" spans="1:17" x14ac:dyDescent="0.25">
      <c r="A74" t="s">
        <v>567</v>
      </c>
      <c r="B74" t="s">
        <v>641</v>
      </c>
      <c r="C74" t="s">
        <v>1</v>
      </c>
      <c r="D74" t="s">
        <v>0</v>
      </c>
      <c r="E74">
        <v>303</v>
      </c>
      <c r="F74" t="s">
        <v>489</v>
      </c>
      <c r="G74" t="s">
        <v>490</v>
      </c>
      <c r="H74" s="3">
        <v>0</v>
      </c>
      <c r="I74" s="3">
        <v>0</v>
      </c>
      <c r="J74" s="3">
        <v>0</v>
      </c>
      <c r="K74" s="3">
        <v>5.75</v>
      </c>
      <c r="L74" s="3">
        <v>0</v>
      </c>
      <c r="M74" s="3">
        <v>0</v>
      </c>
      <c r="N74" s="3">
        <v>0</v>
      </c>
      <c r="O74" s="3">
        <v>0.74750000000000005</v>
      </c>
      <c r="P74" s="3">
        <v>6.4975000000000005</v>
      </c>
      <c r="Q74">
        <v>3</v>
      </c>
    </row>
    <row r="75" spans="1:17" x14ac:dyDescent="0.25">
      <c r="A75" t="s">
        <v>567</v>
      </c>
      <c r="B75" t="s">
        <v>641</v>
      </c>
      <c r="C75" t="s">
        <v>1</v>
      </c>
      <c r="D75" t="s">
        <v>0</v>
      </c>
      <c r="E75">
        <v>50874</v>
      </c>
      <c r="F75" t="s">
        <v>418</v>
      </c>
      <c r="G75" t="s">
        <v>419</v>
      </c>
      <c r="H75" s="3">
        <v>9.42</v>
      </c>
      <c r="I75" s="3">
        <v>0</v>
      </c>
      <c r="J75" s="3">
        <v>0</v>
      </c>
      <c r="K75" s="3">
        <v>84.27</v>
      </c>
      <c r="L75" s="3">
        <v>0</v>
      </c>
      <c r="M75" s="3">
        <v>0</v>
      </c>
      <c r="N75" s="3">
        <v>0</v>
      </c>
      <c r="O75" s="3">
        <v>10.9551</v>
      </c>
      <c r="P75" s="3">
        <v>104.6451</v>
      </c>
      <c r="Q75">
        <v>3</v>
      </c>
    </row>
    <row r="76" spans="1:17" x14ac:dyDescent="0.25">
      <c r="A76" t="s">
        <v>567</v>
      </c>
      <c r="B76" t="s">
        <v>640</v>
      </c>
      <c r="C76" t="s">
        <v>1</v>
      </c>
      <c r="D76" t="s">
        <v>0</v>
      </c>
      <c r="E76">
        <v>141</v>
      </c>
      <c r="F76" t="s">
        <v>565</v>
      </c>
      <c r="G76" t="s">
        <v>566</v>
      </c>
      <c r="H76" s="3">
        <v>0</v>
      </c>
      <c r="I76" s="3">
        <v>0</v>
      </c>
      <c r="J76" s="3">
        <v>0</v>
      </c>
      <c r="K76" s="3">
        <v>43.5</v>
      </c>
      <c r="L76" s="3">
        <v>0</v>
      </c>
      <c r="M76" s="3">
        <v>0</v>
      </c>
      <c r="N76" s="3">
        <v>0</v>
      </c>
      <c r="O76" s="3">
        <v>5.6550000000000002</v>
      </c>
      <c r="P76" s="3">
        <v>49.155000000000001</v>
      </c>
      <c r="Q76">
        <v>3</v>
      </c>
    </row>
    <row r="77" spans="1:17" x14ac:dyDescent="0.25">
      <c r="A77" t="s">
        <v>567</v>
      </c>
      <c r="B77" t="s">
        <v>640</v>
      </c>
      <c r="C77" t="s">
        <v>1</v>
      </c>
      <c r="D77" t="s">
        <v>0</v>
      </c>
      <c r="E77">
        <v>577</v>
      </c>
      <c r="F77" t="s">
        <v>475</v>
      </c>
      <c r="G77" t="s">
        <v>476</v>
      </c>
      <c r="H77" s="3">
        <v>0</v>
      </c>
      <c r="I77" s="3">
        <v>0</v>
      </c>
      <c r="J77" s="3">
        <v>0</v>
      </c>
      <c r="K77" s="3">
        <v>56.26</v>
      </c>
      <c r="L77" s="3">
        <v>0</v>
      </c>
      <c r="M77" s="3">
        <v>0</v>
      </c>
      <c r="N77" s="3">
        <v>0</v>
      </c>
      <c r="O77" s="3">
        <v>7.3137999999999996</v>
      </c>
      <c r="P77" s="3">
        <v>63.573799999999999</v>
      </c>
      <c r="Q77">
        <v>3</v>
      </c>
    </row>
    <row r="78" spans="1:17" x14ac:dyDescent="0.25">
      <c r="A78" t="s">
        <v>567</v>
      </c>
      <c r="B78" t="s">
        <v>640</v>
      </c>
      <c r="C78" t="s">
        <v>1</v>
      </c>
      <c r="D78" t="s">
        <v>0</v>
      </c>
      <c r="E78">
        <v>609</v>
      </c>
      <c r="F78" t="s">
        <v>475</v>
      </c>
      <c r="G78" t="s">
        <v>476</v>
      </c>
      <c r="H78" s="3">
        <v>0</v>
      </c>
      <c r="I78" s="3">
        <v>0</v>
      </c>
      <c r="J78" s="3">
        <v>0</v>
      </c>
      <c r="K78" s="3">
        <v>56.26</v>
      </c>
      <c r="L78" s="3">
        <v>0</v>
      </c>
      <c r="M78" s="3">
        <v>0</v>
      </c>
      <c r="N78" s="3">
        <v>0</v>
      </c>
      <c r="O78" s="3">
        <v>7.3137999999999996</v>
      </c>
      <c r="P78" s="3">
        <v>63.573799999999999</v>
      </c>
      <c r="Q78">
        <v>3</v>
      </c>
    </row>
    <row r="79" spans="1:17" x14ac:dyDescent="0.25">
      <c r="A79" t="s">
        <v>567</v>
      </c>
      <c r="B79" t="s">
        <v>640</v>
      </c>
      <c r="C79" t="s">
        <v>1</v>
      </c>
      <c r="D79" t="s">
        <v>0</v>
      </c>
      <c r="E79">
        <v>581</v>
      </c>
      <c r="F79" t="s">
        <v>475</v>
      </c>
      <c r="G79" t="s">
        <v>476</v>
      </c>
      <c r="H79" s="3">
        <v>0</v>
      </c>
      <c r="I79" s="3">
        <v>0</v>
      </c>
      <c r="J79" s="3">
        <v>0</v>
      </c>
      <c r="K79" s="3">
        <v>56.26</v>
      </c>
      <c r="L79" s="3">
        <v>0</v>
      </c>
      <c r="M79" s="3">
        <v>0</v>
      </c>
      <c r="N79" s="3">
        <v>0</v>
      </c>
      <c r="O79" s="3">
        <v>7.3137999999999996</v>
      </c>
      <c r="P79" s="3">
        <v>63.573799999999999</v>
      </c>
      <c r="Q79">
        <v>3</v>
      </c>
    </row>
    <row r="80" spans="1:17" x14ac:dyDescent="0.25">
      <c r="A80" t="s">
        <v>567</v>
      </c>
      <c r="B80" t="s">
        <v>640</v>
      </c>
      <c r="C80" t="s">
        <v>1</v>
      </c>
      <c r="D80" t="s">
        <v>0</v>
      </c>
      <c r="E80">
        <v>576</v>
      </c>
      <c r="F80" t="s">
        <v>475</v>
      </c>
      <c r="G80" t="s">
        <v>476</v>
      </c>
      <c r="H80" s="3">
        <v>0</v>
      </c>
      <c r="I80" s="3">
        <v>0</v>
      </c>
      <c r="J80" s="3">
        <v>0</v>
      </c>
      <c r="K80" s="3">
        <v>28.08</v>
      </c>
      <c r="L80" s="3">
        <v>0</v>
      </c>
      <c r="M80" s="3">
        <v>0</v>
      </c>
      <c r="N80" s="3">
        <v>0</v>
      </c>
      <c r="O80" s="3">
        <v>3.6503999999999999</v>
      </c>
      <c r="P80" s="3">
        <v>31.730399999999999</v>
      </c>
      <c r="Q80">
        <v>3</v>
      </c>
    </row>
    <row r="81" spans="1:17" x14ac:dyDescent="0.25">
      <c r="A81" t="s">
        <v>567</v>
      </c>
      <c r="B81" t="s">
        <v>640</v>
      </c>
      <c r="C81" t="s">
        <v>1</v>
      </c>
      <c r="D81" t="s">
        <v>0</v>
      </c>
      <c r="E81">
        <v>580</v>
      </c>
      <c r="F81" t="s">
        <v>475</v>
      </c>
      <c r="G81" t="s">
        <v>476</v>
      </c>
      <c r="H81" s="3">
        <v>0</v>
      </c>
      <c r="I81" s="3">
        <v>0</v>
      </c>
      <c r="J81" s="3">
        <v>0</v>
      </c>
      <c r="K81" s="3">
        <v>33.130000000000003</v>
      </c>
      <c r="L81" s="3">
        <v>0</v>
      </c>
      <c r="M81" s="3">
        <v>0</v>
      </c>
      <c r="N81" s="3">
        <v>0</v>
      </c>
      <c r="O81" s="3">
        <v>4.3069000000000006</v>
      </c>
      <c r="P81" s="3">
        <v>37.436900000000001</v>
      </c>
      <c r="Q81">
        <v>3</v>
      </c>
    </row>
    <row r="82" spans="1:17" x14ac:dyDescent="0.25">
      <c r="A82" t="s">
        <v>567</v>
      </c>
      <c r="B82" t="s">
        <v>640</v>
      </c>
      <c r="C82" t="s">
        <v>1</v>
      </c>
      <c r="D82" t="s">
        <v>0</v>
      </c>
      <c r="E82">
        <v>14446</v>
      </c>
      <c r="F82" t="s">
        <v>453</v>
      </c>
      <c r="G82" t="s">
        <v>454</v>
      </c>
      <c r="H82" s="3">
        <v>0</v>
      </c>
      <c r="I82" s="3">
        <v>0</v>
      </c>
      <c r="J82" s="3">
        <v>0</v>
      </c>
      <c r="K82" s="3">
        <v>12.15</v>
      </c>
      <c r="L82" s="3">
        <v>0</v>
      </c>
      <c r="M82" s="3">
        <v>0</v>
      </c>
      <c r="N82" s="3">
        <v>0</v>
      </c>
      <c r="O82" s="3">
        <v>1.5795000000000001</v>
      </c>
      <c r="P82" s="3">
        <v>13.7295</v>
      </c>
      <c r="Q82">
        <v>3</v>
      </c>
    </row>
    <row r="83" spans="1:17" x14ac:dyDescent="0.25">
      <c r="A83" t="s">
        <v>567</v>
      </c>
      <c r="B83" t="s">
        <v>640</v>
      </c>
      <c r="C83" t="s">
        <v>1</v>
      </c>
      <c r="D83" t="s">
        <v>0</v>
      </c>
      <c r="E83">
        <v>77705</v>
      </c>
      <c r="F83" t="s">
        <v>473</v>
      </c>
      <c r="G83" t="s">
        <v>474</v>
      </c>
      <c r="H83" s="3">
        <v>0</v>
      </c>
      <c r="I83" s="3">
        <v>0</v>
      </c>
      <c r="J83" s="3">
        <v>0</v>
      </c>
      <c r="K83" s="3">
        <v>71.680000000000007</v>
      </c>
      <c r="L83" s="3">
        <v>0</v>
      </c>
      <c r="M83" s="3">
        <v>0</v>
      </c>
      <c r="N83" s="3">
        <v>0</v>
      </c>
      <c r="O83" s="3">
        <v>9.3184000000000005</v>
      </c>
      <c r="P83" s="3">
        <v>80.998400000000004</v>
      </c>
      <c r="Q83">
        <v>3</v>
      </c>
    </row>
    <row r="84" spans="1:17" x14ac:dyDescent="0.25">
      <c r="A84" t="s">
        <v>567</v>
      </c>
      <c r="B84" t="s">
        <v>640</v>
      </c>
      <c r="C84" t="s">
        <v>1</v>
      </c>
      <c r="D84" t="s">
        <v>0</v>
      </c>
      <c r="E84">
        <v>167045</v>
      </c>
      <c r="F84" t="s">
        <v>425</v>
      </c>
      <c r="G84" t="s">
        <v>426</v>
      </c>
      <c r="H84" s="3">
        <v>3.63</v>
      </c>
      <c r="I84" s="3">
        <v>0</v>
      </c>
      <c r="J84" s="3">
        <v>0</v>
      </c>
      <c r="K84" s="3">
        <v>32.19</v>
      </c>
      <c r="L84" s="3">
        <v>0</v>
      </c>
      <c r="M84" s="3">
        <v>0</v>
      </c>
      <c r="N84" s="3">
        <v>0</v>
      </c>
      <c r="O84" s="3">
        <v>4.1846999999999994</v>
      </c>
      <c r="P84" s="3">
        <v>40.0047</v>
      </c>
      <c r="Q84">
        <v>3</v>
      </c>
    </row>
    <row r="85" spans="1:17" x14ac:dyDescent="0.25">
      <c r="A85" t="s">
        <v>567</v>
      </c>
      <c r="B85" t="s">
        <v>640</v>
      </c>
      <c r="C85" t="s">
        <v>1</v>
      </c>
      <c r="D85" t="s">
        <v>0</v>
      </c>
      <c r="E85">
        <v>51021</v>
      </c>
      <c r="F85" t="s">
        <v>418</v>
      </c>
      <c r="G85" t="s">
        <v>419</v>
      </c>
      <c r="H85" s="3">
        <v>1.96</v>
      </c>
      <c r="I85" s="3">
        <v>0</v>
      </c>
      <c r="J85" s="3">
        <v>0</v>
      </c>
      <c r="K85" s="3">
        <v>17.47</v>
      </c>
      <c r="L85" s="3">
        <v>0</v>
      </c>
      <c r="M85" s="3">
        <v>0</v>
      </c>
      <c r="N85" s="3">
        <v>0</v>
      </c>
      <c r="O85" s="3">
        <v>2.2711000000000001</v>
      </c>
      <c r="P85" s="3">
        <v>21.7011</v>
      </c>
      <c r="Q85">
        <v>3</v>
      </c>
    </row>
    <row r="86" spans="1:17" x14ac:dyDescent="0.25">
      <c r="A86" t="s">
        <v>567</v>
      </c>
      <c r="B86" t="s">
        <v>105</v>
      </c>
      <c r="C86" t="s">
        <v>1</v>
      </c>
      <c r="D86" t="s">
        <v>0</v>
      </c>
      <c r="E86">
        <v>1593</v>
      </c>
      <c r="F86" t="s">
        <v>559</v>
      </c>
      <c r="G86" t="s">
        <v>560</v>
      </c>
      <c r="H86" s="3">
        <v>0</v>
      </c>
      <c r="I86" s="3">
        <v>0</v>
      </c>
      <c r="J86" s="3">
        <v>0</v>
      </c>
      <c r="K86" s="3">
        <v>4.42</v>
      </c>
      <c r="L86" s="3">
        <v>0</v>
      </c>
      <c r="M86" s="3">
        <v>0</v>
      </c>
      <c r="N86" s="3">
        <v>0</v>
      </c>
      <c r="O86" s="3">
        <v>0.5746</v>
      </c>
      <c r="P86" s="3">
        <v>4.9946000000000002</v>
      </c>
      <c r="Q86">
        <v>3</v>
      </c>
    </row>
    <row r="87" spans="1:17" x14ac:dyDescent="0.25">
      <c r="A87" t="s">
        <v>567</v>
      </c>
      <c r="B87" t="s">
        <v>105</v>
      </c>
      <c r="C87" t="s">
        <v>1</v>
      </c>
      <c r="D87" t="s">
        <v>0</v>
      </c>
      <c r="E87">
        <v>1591</v>
      </c>
      <c r="F87" t="s">
        <v>559</v>
      </c>
      <c r="G87" t="s">
        <v>560</v>
      </c>
      <c r="H87" s="3">
        <v>0</v>
      </c>
      <c r="I87" s="3">
        <v>0</v>
      </c>
      <c r="J87" s="3">
        <v>0</v>
      </c>
      <c r="K87" s="3">
        <v>4.42</v>
      </c>
      <c r="L87" s="3">
        <v>0</v>
      </c>
      <c r="M87" s="3">
        <v>0</v>
      </c>
      <c r="N87" s="3">
        <v>0</v>
      </c>
      <c r="O87" s="3">
        <v>0.5746</v>
      </c>
      <c r="P87" s="3">
        <v>4.9946000000000002</v>
      </c>
      <c r="Q87">
        <v>3</v>
      </c>
    </row>
    <row r="88" spans="1:17" x14ac:dyDescent="0.25">
      <c r="A88" t="s">
        <v>567</v>
      </c>
      <c r="B88" t="s">
        <v>639</v>
      </c>
      <c r="C88" t="s">
        <v>1</v>
      </c>
      <c r="D88" t="s">
        <v>0</v>
      </c>
      <c r="E88">
        <v>587</v>
      </c>
      <c r="F88" t="s">
        <v>475</v>
      </c>
      <c r="G88" t="s">
        <v>476</v>
      </c>
      <c r="H88" s="3">
        <v>0</v>
      </c>
      <c r="I88" s="3">
        <v>0</v>
      </c>
      <c r="J88" s="3">
        <v>0</v>
      </c>
      <c r="K88" s="3">
        <v>38.869999999999997</v>
      </c>
      <c r="L88" s="3">
        <v>0</v>
      </c>
      <c r="M88" s="3">
        <v>0</v>
      </c>
      <c r="N88" s="3">
        <v>0</v>
      </c>
      <c r="O88" s="3">
        <v>5.0530999999999997</v>
      </c>
      <c r="P88" s="3">
        <v>43.923099999999998</v>
      </c>
      <c r="Q88">
        <v>3</v>
      </c>
    </row>
    <row r="89" spans="1:17" x14ac:dyDescent="0.25">
      <c r="A89" t="s">
        <v>567</v>
      </c>
      <c r="B89" t="s">
        <v>639</v>
      </c>
      <c r="C89" t="s">
        <v>1</v>
      </c>
      <c r="D89" t="s">
        <v>0</v>
      </c>
      <c r="E89">
        <v>167094</v>
      </c>
      <c r="F89" t="s">
        <v>425</v>
      </c>
      <c r="G89" t="s">
        <v>426</v>
      </c>
      <c r="H89" s="3">
        <v>4.8899999999999997</v>
      </c>
      <c r="I89" s="3">
        <v>0</v>
      </c>
      <c r="J89" s="3">
        <v>0</v>
      </c>
      <c r="K89" s="3">
        <v>43.46</v>
      </c>
      <c r="L89" s="3">
        <v>0</v>
      </c>
      <c r="M89" s="3">
        <v>0</v>
      </c>
      <c r="N89" s="3">
        <v>0</v>
      </c>
      <c r="O89" s="3">
        <v>5.6497999999999999</v>
      </c>
      <c r="P89" s="3">
        <v>53.9998</v>
      </c>
      <c r="Q89">
        <v>3</v>
      </c>
    </row>
    <row r="90" spans="1:17" x14ac:dyDescent="0.25">
      <c r="A90" t="s">
        <v>567</v>
      </c>
      <c r="B90" t="s">
        <v>639</v>
      </c>
      <c r="C90" t="s">
        <v>1</v>
      </c>
      <c r="D90" t="s">
        <v>0</v>
      </c>
      <c r="E90">
        <v>51358</v>
      </c>
      <c r="F90" t="s">
        <v>418</v>
      </c>
      <c r="G90" t="s">
        <v>419</v>
      </c>
      <c r="H90" s="3">
        <v>11.01</v>
      </c>
      <c r="I90" s="3">
        <v>0</v>
      </c>
      <c r="J90" s="3">
        <v>0</v>
      </c>
      <c r="K90" s="3">
        <v>98.41</v>
      </c>
      <c r="L90" s="3">
        <v>0</v>
      </c>
      <c r="M90" s="3">
        <v>0</v>
      </c>
      <c r="N90" s="3">
        <v>0</v>
      </c>
      <c r="O90" s="3">
        <v>12.7933</v>
      </c>
      <c r="P90" s="3">
        <v>122.2133</v>
      </c>
      <c r="Q90">
        <v>3</v>
      </c>
    </row>
    <row r="91" spans="1:17" x14ac:dyDescent="0.25">
      <c r="A91" t="s">
        <v>567</v>
      </c>
      <c r="B91" t="s">
        <v>638</v>
      </c>
      <c r="C91" t="s">
        <v>1</v>
      </c>
      <c r="D91" t="s">
        <v>0</v>
      </c>
      <c r="E91">
        <v>204060</v>
      </c>
      <c r="F91" t="s">
        <v>440</v>
      </c>
      <c r="G91" t="s">
        <v>441</v>
      </c>
      <c r="H91" s="3">
        <v>3.91</v>
      </c>
      <c r="I91" s="3">
        <v>0</v>
      </c>
      <c r="J91" s="3">
        <v>0</v>
      </c>
      <c r="K91" s="3">
        <v>34.47</v>
      </c>
      <c r="L91" s="3">
        <v>0</v>
      </c>
      <c r="M91" s="3">
        <v>0</v>
      </c>
      <c r="N91" s="3">
        <v>0</v>
      </c>
      <c r="O91" s="3">
        <v>4.4810999999999996</v>
      </c>
      <c r="P91" s="3">
        <v>42.861099999999993</v>
      </c>
      <c r="Q91">
        <v>3</v>
      </c>
    </row>
    <row r="92" spans="1:17" x14ac:dyDescent="0.25">
      <c r="A92" t="s">
        <v>567</v>
      </c>
      <c r="B92" t="s">
        <v>638</v>
      </c>
      <c r="C92" t="s">
        <v>1</v>
      </c>
      <c r="D92" t="s">
        <v>0</v>
      </c>
      <c r="E92">
        <v>117977</v>
      </c>
      <c r="F92" t="s">
        <v>459</v>
      </c>
      <c r="G92" t="s">
        <v>460</v>
      </c>
      <c r="H92" s="3">
        <v>2.71</v>
      </c>
      <c r="I92" s="3">
        <v>0</v>
      </c>
      <c r="J92" s="3">
        <v>0</v>
      </c>
      <c r="K92" s="3">
        <v>26.26</v>
      </c>
      <c r="L92" s="3">
        <v>0</v>
      </c>
      <c r="M92" s="3">
        <v>0</v>
      </c>
      <c r="N92" s="3">
        <v>0</v>
      </c>
      <c r="O92" s="3">
        <v>3.4138000000000002</v>
      </c>
      <c r="P92" s="3">
        <v>32.383800000000001</v>
      </c>
      <c r="Q92">
        <v>3</v>
      </c>
    </row>
    <row r="93" spans="1:17" x14ac:dyDescent="0.25">
      <c r="A93" t="s">
        <v>567</v>
      </c>
      <c r="B93" t="s">
        <v>638</v>
      </c>
      <c r="C93" t="s">
        <v>1</v>
      </c>
      <c r="D93" t="s">
        <v>0</v>
      </c>
      <c r="E93">
        <v>51524</v>
      </c>
      <c r="F93" t="s">
        <v>418</v>
      </c>
      <c r="G93" t="s">
        <v>419</v>
      </c>
      <c r="H93" s="3">
        <v>12.39</v>
      </c>
      <c r="I93" s="3">
        <v>0</v>
      </c>
      <c r="J93" s="3">
        <v>0</v>
      </c>
      <c r="K93" s="3">
        <v>110.72</v>
      </c>
      <c r="L93" s="3">
        <v>0</v>
      </c>
      <c r="M93" s="3">
        <v>0</v>
      </c>
      <c r="N93" s="3">
        <v>0</v>
      </c>
      <c r="O93" s="3">
        <v>14.393600000000001</v>
      </c>
      <c r="P93" s="3">
        <v>137.50360000000001</v>
      </c>
      <c r="Q93">
        <v>3</v>
      </c>
    </row>
    <row r="94" spans="1:17" x14ac:dyDescent="0.25">
      <c r="A94" t="s">
        <v>567</v>
      </c>
      <c r="B94" t="s">
        <v>626</v>
      </c>
      <c r="C94" t="s">
        <v>1</v>
      </c>
      <c r="D94" t="s">
        <v>0</v>
      </c>
      <c r="E94">
        <v>37741</v>
      </c>
      <c r="F94" t="s">
        <v>665</v>
      </c>
      <c r="G94" t="s">
        <v>666</v>
      </c>
      <c r="H94" s="3">
        <v>0</v>
      </c>
      <c r="I94" s="3">
        <v>0</v>
      </c>
      <c r="J94" s="3">
        <v>0</v>
      </c>
      <c r="K94" s="3">
        <v>11.5</v>
      </c>
      <c r="L94" s="3">
        <v>0</v>
      </c>
      <c r="M94" s="3">
        <v>0</v>
      </c>
      <c r="N94" s="3">
        <v>0</v>
      </c>
      <c r="O94" s="3">
        <v>1.4950000000000001</v>
      </c>
      <c r="P94" s="3">
        <v>12.995000000000001</v>
      </c>
      <c r="Q94">
        <v>3</v>
      </c>
    </row>
    <row r="95" spans="1:17" x14ac:dyDescent="0.25">
      <c r="A95" t="s">
        <v>567</v>
      </c>
      <c r="B95" t="s">
        <v>626</v>
      </c>
      <c r="C95" t="s">
        <v>1</v>
      </c>
      <c r="D95" t="s">
        <v>0</v>
      </c>
      <c r="E95">
        <v>19855</v>
      </c>
      <c r="F95" t="s">
        <v>467</v>
      </c>
      <c r="G95" t="s">
        <v>468</v>
      </c>
      <c r="H95" s="3">
        <v>0</v>
      </c>
      <c r="I95" s="3">
        <v>0</v>
      </c>
      <c r="J95" s="3">
        <v>0</v>
      </c>
      <c r="K95" s="3">
        <v>14</v>
      </c>
      <c r="L95" s="3">
        <v>0</v>
      </c>
      <c r="M95" s="3">
        <v>0</v>
      </c>
      <c r="N95" s="3">
        <v>0</v>
      </c>
      <c r="O95" s="3">
        <v>1.82</v>
      </c>
      <c r="P95" s="3">
        <v>15.82</v>
      </c>
      <c r="Q95">
        <v>3</v>
      </c>
    </row>
    <row r="96" spans="1:17" x14ac:dyDescent="0.25">
      <c r="A96" t="s">
        <v>567</v>
      </c>
      <c r="B96" t="s">
        <v>632</v>
      </c>
      <c r="C96" t="s">
        <v>1</v>
      </c>
      <c r="D96" t="s">
        <v>0</v>
      </c>
      <c r="E96">
        <v>601</v>
      </c>
      <c r="F96" t="s">
        <v>475</v>
      </c>
      <c r="G96" t="s">
        <v>476</v>
      </c>
      <c r="H96" s="3">
        <v>0</v>
      </c>
      <c r="I96" s="3">
        <v>0</v>
      </c>
      <c r="J96" s="3">
        <v>0</v>
      </c>
      <c r="K96" s="3">
        <v>37.340000000000003</v>
      </c>
      <c r="L96" s="3">
        <v>0</v>
      </c>
      <c r="M96" s="3">
        <v>0</v>
      </c>
      <c r="N96" s="3">
        <v>0</v>
      </c>
      <c r="O96" s="3">
        <v>4.8542000000000005</v>
      </c>
      <c r="P96" s="3">
        <v>42.194200000000002</v>
      </c>
      <c r="Q96">
        <v>3</v>
      </c>
    </row>
    <row r="97" spans="1:17" x14ac:dyDescent="0.25">
      <c r="A97" t="s">
        <v>567</v>
      </c>
      <c r="B97" t="s">
        <v>632</v>
      </c>
      <c r="C97" t="s">
        <v>1</v>
      </c>
      <c r="D97" t="s">
        <v>0</v>
      </c>
      <c r="E97">
        <v>72400</v>
      </c>
      <c r="F97" t="s">
        <v>656</v>
      </c>
      <c r="G97" t="s">
        <v>657</v>
      </c>
      <c r="H97" s="3">
        <v>0</v>
      </c>
      <c r="I97" s="3">
        <v>0</v>
      </c>
      <c r="J97" s="3">
        <v>0</v>
      </c>
      <c r="K97" s="3">
        <v>25.57</v>
      </c>
      <c r="L97" s="3">
        <v>0</v>
      </c>
      <c r="M97" s="3">
        <v>0</v>
      </c>
      <c r="N97" s="3">
        <v>0</v>
      </c>
      <c r="O97" s="3">
        <v>3.3241000000000001</v>
      </c>
      <c r="P97" s="3">
        <v>28.894100000000002</v>
      </c>
      <c r="Q97">
        <v>3</v>
      </c>
    </row>
    <row r="98" spans="1:17" x14ac:dyDescent="0.25">
      <c r="A98" t="s">
        <v>567</v>
      </c>
      <c r="B98" t="s">
        <v>632</v>
      </c>
      <c r="C98" t="s">
        <v>1</v>
      </c>
      <c r="D98" t="s">
        <v>0</v>
      </c>
      <c r="E98">
        <v>52114</v>
      </c>
      <c r="F98" t="s">
        <v>418</v>
      </c>
      <c r="G98" t="s">
        <v>419</v>
      </c>
      <c r="H98" s="3">
        <v>9.36</v>
      </c>
      <c r="I98" s="3">
        <v>0</v>
      </c>
      <c r="J98" s="3">
        <v>0</v>
      </c>
      <c r="K98" s="3">
        <v>88.6</v>
      </c>
      <c r="L98" s="3">
        <v>0</v>
      </c>
      <c r="M98" s="3">
        <v>0</v>
      </c>
      <c r="N98" s="3">
        <v>0</v>
      </c>
      <c r="O98" s="3">
        <v>11.517999999999999</v>
      </c>
      <c r="P98" s="3">
        <v>109.47799999999999</v>
      </c>
      <c r="Q98">
        <v>3</v>
      </c>
    </row>
    <row r="99" spans="1:17" x14ac:dyDescent="0.25">
      <c r="A99" t="s">
        <v>567</v>
      </c>
      <c r="B99" t="s">
        <v>637</v>
      </c>
      <c r="C99" t="s">
        <v>1</v>
      </c>
      <c r="D99" t="s">
        <v>0</v>
      </c>
      <c r="E99">
        <v>614</v>
      </c>
      <c r="F99" t="s">
        <v>475</v>
      </c>
      <c r="G99" t="s">
        <v>476</v>
      </c>
      <c r="H99" s="3">
        <v>0</v>
      </c>
      <c r="I99" s="3">
        <v>0</v>
      </c>
      <c r="J99" s="3">
        <v>0</v>
      </c>
      <c r="K99" s="3">
        <v>80.02</v>
      </c>
      <c r="L99" s="3">
        <v>0</v>
      </c>
      <c r="M99" s="3">
        <v>0</v>
      </c>
      <c r="N99" s="3">
        <v>0</v>
      </c>
      <c r="O99" s="3">
        <v>10.4026</v>
      </c>
      <c r="P99" s="3">
        <v>90.422599999999989</v>
      </c>
      <c r="Q99">
        <v>3</v>
      </c>
    </row>
    <row r="100" spans="1:17" x14ac:dyDescent="0.25">
      <c r="A100" t="s">
        <v>567</v>
      </c>
      <c r="B100" t="s">
        <v>637</v>
      </c>
      <c r="C100" t="s">
        <v>1</v>
      </c>
      <c r="D100" t="s">
        <v>0</v>
      </c>
      <c r="E100">
        <v>613</v>
      </c>
      <c r="F100" t="s">
        <v>475</v>
      </c>
      <c r="G100" t="s">
        <v>476</v>
      </c>
      <c r="H100" s="3">
        <v>0</v>
      </c>
      <c r="I100" s="3">
        <v>0</v>
      </c>
      <c r="J100" s="3">
        <v>0</v>
      </c>
      <c r="K100" s="3">
        <v>56.26</v>
      </c>
      <c r="L100" s="3">
        <v>0</v>
      </c>
      <c r="M100" s="3">
        <v>0</v>
      </c>
      <c r="N100" s="3">
        <v>0</v>
      </c>
      <c r="O100" s="3">
        <v>7.3137999999999996</v>
      </c>
      <c r="P100" s="3">
        <v>63.573799999999999</v>
      </c>
      <c r="Q100">
        <v>3</v>
      </c>
    </row>
    <row r="101" spans="1:17" x14ac:dyDescent="0.25">
      <c r="A101" t="s">
        <v>567</v>
      </c>
      <c r="B101" t="s">
        <v>637</v>
      </c>
      <c r="C101" t="s">
        <v>1</v>
      </c>
      <c r="D101" t="s">
        <v>0</v>
      </c>
      <c r="E101">
        <v>615</v>
      </c>
      <c r="F101" t="s">
        <v>475</v>
      </c>
      <c r="G101" t="s">
        <v>476</v>
      </c>
      <c r="H101" s="3">
        <v>0</v>
      </c>
      <c r="I101" s="3">
        <v>0</v>
      </c>
      <c r="J101" s="3">
        <v>0</v>
      </c>
      <c r="K101" s="3">
        <v>65.98</v>
      </c>
      <c r="L101" s="3">
        <v>0</v>
      </c>
      <c r="M101" s="3">
        <v>0</v>
      </c>
      <c r="N101" s="3">
        <v>0</v>
      </c>
      <c r="O101" s="3">
        <v>8.5774000000000008</v>
      </c>
      <c r="P101" s="3">
        <v>74.557400000000001</v>
      </c>
      <c r="Q101">
        <v>3</v>
      </c>
    </row>
    <row r="102" spans="1:17" x14ac:dyDescent="0.25">
      <c r="A102" t="s">
        <v>567</v>
      </c>
      <c r="B102" t="s">
        <v>637</v>
      </c>
      <c r="C102" t="s">
        <v>1</v>
      </c>
      <c r="D102" t="s">
        <v>0</v>
      </c>
      <c r="E102">
        <v>14605</v>
      </c>
      <c r="F102" t="s">
        <v>453</v>
      </c>
      <c r="G102" t="s">
        <v>454</v>
      </c>
      <c r="H102" s="3">
        <v>0</v>
      </c>
      <c r="I102" s="3">
        <v>0</v>
      </c>
      <c r="J102" s="3">
        <v>0</v>
      </c>
      <c r="K102" s="3">
        <v>18</v>
      </c>
      <c r="L102" s="3">
        <v>0</v>
      </c>
      <c r="M102" s="3">
        <v>0</v>
      </c>
      <c r="N102" s="3">
        <v>0</v>
      </c>
      <c r="O102" s="3">
        <v>2.34</v>
      </c>
      <c r="P102" s="3">
        <v>20.34</v>
      </c>
      <c r="Q102">
        <v>3</v>
      </c>
    </row>
    <row r="103" spans="1:17" x14ac:dyDescent="0.25">
      <c r="A103" t="s">
        <v>567</v>
      </c>
      <c r="B103" t="s">
        <v>637</v>
      </c>
      <c r="C103" t="s">
        <v>1</v>
      </c>
      <c r="D103" t="s">
        <v>0</v>
      </c>
      <c r="E103">
        <v>167568</v>
      </c>
      <c r="F103" t="s">
        <v>425</v>
      </c>
      <c r="G103" t="s">
        <v>426</v>
      </c>
      <c r="H103" s="3">
        <v>3.87</v>
      </c>
      <c r="I103" s="3">
        <v>0</v>
      </c>
      <c r="J103" s="3">
        <v>0</v>
      </c>
      <c r="K103" s="3">
        <v>36.4</v>
      </c>
      <c r="L103" s="3">
        <v>0</v>
      </c>
      <c r="M103" s="3">
        <v>0</v>
      </c>
      <c r="N103" s="3">
        <v>0</v>
      </c>
      <c r="O103" s="3">
        <v>4.7320000000000002</v>
      </c>
      <c r="P103" s="3">
        <v>45.001999999999995</v>
      </c>
      <c r="Q103">
        <v>3</v>
      </c>
    </row>
    <row r="104" spans="1:17" x14ac:dyDescent="0.25">
      <c r="A104" t="s">
        <v>567</v>
      </c>
      <c r="B104" t="s">
        <v>637</v>
      </c>
      <c r="C104" t="s">
        <v>1</v>
      </c>
      <c r="D104" t="s">
        <v>0</v>
      </c>
      <c r="E104">
        <v>52230</v>
      </c>
      <c r="F104" t="s">
        <v>418</v>
      </c>
      <c r="G104" t="s">
        <v>419</v>
      </c>
      <c r="H104" s="3">
        <v>9.52</v>
      </c>
      <c r="I104" s="3">
        <v>0</v>
      </c>
      <c r="J104" s="3">
        <v>0</v>
      </c>
      <c r="K104" s="3">
        <v>90.1</v>
      </c>
      <c r="L104" s="3">
        <v>0</v>
      </c>
      <c r="M104" s="3">
        <v>0</v>
      </c>
      <c r="N104" s="3">
        <v>0</v>
      </c>
      <c r="O104" s="3">
        <v>11.712999999999999</v>
      </c>
      <c r="P104" s="3">
        <v>111.33299999999998</v>
      </c>
      <c r="Q104">
        <v>3</v>
      </c>
    </row>
    <row r="105" spans="1:17" x14ac:dyDescent="0.25">
      <c r="A105" t="s">
        <v>567</v>
      </c>
      <c r="B105" t="s">
        <v>637</v>
      </c>
      <c r="C105" t="s">
        <v>1</v>
      </c>
      <c r="D105" t="s">
        <v>0</v>
      </c>
      <c r="E105">
        <v>52235</v>
      </c>
      <c r="F105" t="s">
        <v>418</v>
      </c>
      <c r="G105" t="s">
        <v>419</v>
      </c>
      <c r="H105" s="3">
        <v>1.41</v>
      </c>
      <c r="I105" s="3">
        <v>0</v>
      </c>
      <c r="J105" s="3">
        <v>0</v>
      </c>
      <c r="K105" s="3">
        <v>14.68</v>
      </c>
      <c r="L105" s="3">
        <v>0</v>
      </c>
      <c r="M105" s="3">
        <v>0</v>
      </c>
      <c r="N105" s="3">
        <v>0</v>
      </c>
      <c r="O105" s="3">
        <v>1.9084000000000001</v>
      </c>
      <c r="P105" s="3">
        <v>17.9984</v>
      </c>
      <c r="Q105">
        <v>3</v>
      </c>
    </row>
    <row r="106" spans="1:17" x14ac:dyDescent="0.25">
      <c r="A106" t="s">
        <v>567</v>
      </c>
      <c r="B106" t="s">
        <v>625</v>
      </c>
      <c r="C106" t="s">
        <v>1</v>
      </c>
      <c r="D106" t="s">
        <v>0</v>
      </c>
      <c r="E106">
        <v>625</v>
      </c>
      <c r="F106" t="s">
        <v>475</v>
      </c>
      <c r="G106" t="s">
        <v>476</v>
      </c>
      <c r="H106" s="3">
        <v>0</v>
      </c>
      <c r="I106" s="3">
        <v>0</v>
      </c>
      <c r="J106" s="3">
        <v>0</v>
      </c>
      <c r="K106" s="3">
        <v>56.26</v>
      </c>
      <c r="L106" s="3">
        <v>0</v>
      </c>
      <c r="M106" s="3">
        <v>0</v>
      </c>
      <c r="N106" s="3">
        <v>0</v>
      </c>
      <c r="O106" s="3">
        <v>7.3137999999999996</v>
      </c>
      <c r="P106" s="3">
        <v>63.573799999999999</v>
      </c>
      <c r="Q106">
        <v>3</v>
      </c>
    </row>
    <row r="107" spans="1:17" x14ac:dyDescent="0.25">
      <c r="A107" t="s">
        <v>567</v>
      </c>
      <c r="B107" t="s">
        <v>625</v>
      </c>
      <c r="C107" t="s">
        <v>1</v>
      </c>
      <c r="D107" t="s">
        <v>0</v>
      </c>
      <c r="E107">
        <v>167756</v>
      </c>
      <c r="F107" t="s">
        <v>425</v>
      </c>
      <c r="G107" t="s">
        <v>426</v>
      </c>
      <c r="H107" s="3">
        <v>8.11</v>
      </c>
      <c r="I107" s="3">
        <v>0</v>
      </c>
      <c r="J107" s="3">
        <v>0</v>
      </c>
      <c r="K107" s="3">
        <v>91.01</v>
      </c>
      <c r="L107" s="3">
        <v>0</v>
      </c>
      <c r="M107" s="3">
        <v>0</v>
      </c>
      <c r="N107" s="3">
        <v>0</v>
      </c>
      <c r="O107" s="3">
        <v>11.831300000000001</v>
      </c>
      <c r="P107" s="3">
        <v>110.9513</v>
      </c>
      <c r="Q107">
        <v>3</v>
      </c>
    </row>
    <row r="108" spans="1:17" x14ac:dyDescent="0.25">
      <c r="A108" t="s">
        <v>567</v>
      </c>
      <c r="B108" t="s">
        <v>625</v>
      </c>
      <c r="C108" t="s">
        <v>1</v>
      </c>
      <c r="D108" t="s">
        <v>0</v>
      </c>
      <c r="E108">
        <v>52645</v>
      </c>
      <c r="F108" t="s">
        <v>418</v>
      </c>
      <c r="G108" t="s">
        <v>419</v>
      </c>
      <c r="H108" s="3">
        <v>8.65</v>
      </c>
      <c r="I108" s="3">
        <v>0</v>
      </c>
      <c r="J108" s="3">
        <v>0</v>
      </c>
      <c r="K108" s="3">
        <v>81.86</v>
      </c>
      <c r="L108" s="3">
        <v>0</v>
      </c>
      <c r="M108" s="3">
        <v>0</v>
      </c>
      <c r="N108" s="3">
        <v>0</v>
      </c>
      <c r="O108" s="3">
        <v>10.6418</v>
      </c>
      <c r="P108" s="3">
        <v>101.15180000000001</v>
      </c>
      <c r="Q108">
        <v>3</v>
      </c>
    </row>
    <row r="109" spans="1:17" x14ac:dyDescent="0.25">
      <c r="A109" t="s">
        <v>567</v>
      </c>
      <c r="B109" t="s">
        <v>544</v>
      </c>
      <c r="C109" t="s">
        <v>1</v>
      </c>
      <c r="D109" t="s">
        <v>0</v>
      </c>
      <c r="E109">
        <v>76219</v>
      </c>
      <c r="F109" t="s">
        <v>440</v>
      </c>
      <c r="G109" t="s">
        <v>441</v>
      </c>
      <c r="H109" s="3">
        <v>8.0400000000000009</v>
      </c>
      <c r="I109" s="3">
        <v>0</v>
      </c>
      <c r="J109" s="3">
        <v>0</v>
      </c>
      <c r="K109" s="3">
        <v>68.989999999999995</v>
      </c>
      <c r="L109" s="3">
        <v>0</v>
      </c>
      <c r="M109" s="3">
        <v>0</v>
      </c>
      <c r="N109" s="3">
        <v>0</v>
      </c>
      <c r="O109" s="3">
        <v>8.9687000000000001</v>
      </c>
      <c r="P109" s="3">
        <v>85.998699999999999</v>
      </c>
      <c r="Q109">
        <v>3</v>
      </c>
    </row>
    <row r="110" spans="1:17" x14ac:dyDescent="0.25">
      <c r="A110" t="s">
        <v>567</v>
      </c>
      <c r="B110" t="s">
        <v>650</v>
      </c>
      <c r="C110" t="s">
        <v>1</v>
      </c>
      <c r="D110" t="s">
        <v>0</v>
      </c>
      <c r="E110">
        <v>633</v>
      </c>
      <c r="F110" t="s">
        <v>475</v>
      </c>
      <c r="G110" t="s">
        <v>476</v>
      </c>
      <c r="H110" s="3">
        <v>0</v>
      </c>
      <c r="I110" s="3">
        <v>0</v>
      </c>
      <c r="J110" s="3">
        <v>0</v>
      </c>
      <c r="K110" s="3">
        <v>56.26</v>
      </c>
      <c r="L110" s="3">
        <v>0</v>
      </c>
      <c r="M110" s="3">
        <v>0</v>
      </c>
      <c r="N110" s="3">
        <v>0</v>
      </c>
      <c r="O110" s="3">
        <v>7.3137999999999996</v>
      </c>
      <c r="P110" s="3">
        <v>63.573799999999999</v>
      </c>
      <c r="Q110">
        <v>3</v>
      </c>
    </row>
    <row r="111" spans="1:17" x14ac:dyDescent="0.25">
      <c r="A111" t="s">
        <v>567</v>
      </c>
      <c r="B111" t="s">
        <v>650</v>
      </c>
      <c r="C111" t="s">
        <v>1</v>
      </c>
      <c r="D111" t="s">
        <v>0</v>
      </c>
      <c r="E111">
        <v>627</v>
      </c>
      <c r="F111" t="s">
        <v>475</v>
      </c>
      <c r="G111" t="s">
        <v>476</v>
      </c>
      <c r="H111" s="3">
        <v>0</v>
      </c>
      <c r="I111" s="3">
        <v>0</v>
      </c>
      <c r="J111" s="3">
        <v>0</v>
      </c>
      <c r="K111" s="3">
        <v>38.75</v>
      </c>
      <c r="L111" s="3">
        <v>0</v>
      </c>
      <c r="M111" s="3">
        <v>0</v>
      </c>
      <c r="N111" s="3">
        <v>0</v>
      </c>
      <c r="O111" s="3">
        <v>5.0375000000000005</v>
      </c>
      <c r="P111" s="3">
        <v>43.787500000000001</v>
      </c>
      <c r="Q111">
        <v>3</v>
      </c>
    </row>
    <row r="112" spans="1:17" x14ac:dyDescent="0.25">
      <c r="A112" t="s">
        <v>567</v>
      </c>
      <c r="B112" t="s">
        <v>650</v>
      </c>
      <c r="C112" t="s">
        <v>1</v>
      </c>
      <c r="D112" t="s">
        <v>0</v>
      </c>
      <c r="E112">
        <v>628</v>
      </c>
      <c r="F112" t="s">
        <v>475</v>
      </c>
      <c r="G112" t="s">
        <v>476</v>
      </c>
      <c r="H112" s="3">
        <v>0</v>
      </c>
      <c r="I112" s="3">
        <v>0</v>
      </c>
      <c r="J112" s="3">
        <v>0</v>
      </c>
      <c r="K112" s="3">
        <v>40.43</v>
      </c>
      <c r="L112" s="3">
        <v>0</v>
      </c>
      <c r="M112" s="3">
        <v>0</v>
      </c>
      <c r="N112" s="3">
        <v>0</v>
      </c>
      <c r="O112" s="3">
        <v>5.2559000000000005</v>
      </c>
      <c r="P112" s="3">
        <v>45.685900000000004</v>
      </c>
      <c r="Q112">
        <v>3</v>
      </c>
    </row>
    <row r="113" spans="1:17" x14ac:dyDescent="0.25">
      <c r="A113" t="s">
        <v>567</v>
      </c>
      <c r="B113" t="s">
        <v>650</v>
      </c>
      <c r="C113" t="s">
        <v>1</v>
      </c>
      <c r="D113" t="s">
        <v>0</v>
      </c>
      <c r="E113">
        <v>14710</v>
      </c>
      <c r="F113" t="s">
        <v>453</v>
      </c>
      <c r="G113" t="s">
        <v>454</v>
      </c>
      <c r="H113" s="3">
        <v>0</v>
      </c>
      <c r="I113" s="3">
        <v>0</v>
      </c>
      <c r="J113" s="3">
        <v>0</v>
      </c>
      <c r="K113" s="3">
        <v>144</v>
      </c>
      <c r="L113" s="3">
        <v>0</v>
      </c>
      <c r="M113" s="3">
        <v>0</v>
      </c>
      <c r="N113" s="3">
        <v>0</v>
      </c>
      <c r="O113" s="3">
        <v>18.72</v>
      </c>
      <c r="P113" s="3">
        <v>162.72</v>
      </c>
      <c r="Q113">
        <v>3</v>
      </c>
    </row>
    <row r="114" spans="1:17" x14ac:dyDescent="0.25">
      <c r="A114" t="s">
        <v>567</v>
      </c>
      <c r="B114" t="s">
        <v>650</v>
      </c>
      <c r="C114" t="s">
        <v>1</v>
      </c>
      <c r="D114" t="s">
        <v>0</v>
      </c>
      <c r="E114">
        <v>324</v>
      </c>
      <c r="F114" t="s">
        <v>484</v>
      </c>
      <c r="G114" t="s">
        <v>485</v>
      </c>
      <c r="H114" s="3">
        <v>0</v>
      </c>
      <c r="I114" s="3">
        <v>0</v>
      </c>
      <c r="J114" s="3">
        <v>0</v>
      </c>
      <c r="K114" s="3">
        <v>50</v>
      </c>
      <c r="L114" s="3">
        <v>0</v>
      </c>
      <c r="M114" s="3">
        <v>0</v>
      </c>
      <c r="N114" s="3">
        <v>0</v>
      </c>
      <c r="O114" s="3">
        <v>6.5</v>
      </c>
      <c r="P114" s="3">
        <v>56.5</v>
      </c>
      <c r="Q114">
        <v>3</v>
      </c>
    </row>
    <row r="115" spans="1:17" x14ac:dyDescent="0.25">
      <c r="A115" t="s">
        <v>567</v>
      </c>
      <c r="B115" t="s">
        <v>650</v>
      </c>
      <c r="C115" t="s">
        <v>1</v>
      </c>
      <c r="D115" t="s">
        <v>0</v>
      </c>
      <c r="E115">
        <v>199</v>
      </c>
      <c r="F115" t="s">
        <v>661</v>
      </c>
      <c r="G115" t="s">
        <v>662</v>
      </c>
      <c r="H115" s="3">
        <v>0</v>
      </c>
      <c r="I115" s="3">
        <v>0</v>
      </c>
      <c r="J115" s="3">
        <v>0</v>
      </c>
      <c r="K115" s="3">
        <v>8.85</v>
      </c>
      <c r="L115" s="3">
        <v>0</v>
      </c>
      <c r="M115" s="3">
        <v>0</v>
      </c>
      <c r="N115" s="3">
        <v>0</v>
      </c>
      <c r="O115" s="3">
        <v>1.1505000000000001</v>
      </c>
      <c r="P115" s="3">
        <v>10.000499999999999</v>
      </c>
      <c r="Q115">
        <v>3</v>
      </c>
    </row>
    <row r="116" spans="1:17" x14ac:dyDescent="0.25">
      <c r="A116" t="s">
        <v>567</v>
      </c>
      <c r="B116" t="s">
        <v>650</v>
      </c>
      <c r="C116" t="s">
        <v>1</v>
      </c>
      <c r="D116" t="s">
        <v>0</v>
      </c>
      <c r="E116">
        <v>142</v>
      </c>
      <c r="F116" t="s">
        <v>565</v>
      </c>
      <c r="G116" t="s">
        <v>566</v>
      </c>
      <c r="H116" s="3">
        <v>0</v>
      </c>
      <c r="I116" s="3">
        <v>0</v>
      </c>
      <c r="J116" s="3">
        <v>0</v>
      </c>
      <c r="K116" s="3">
        <v>15</v>
      </c>
      <c r="L116" s="3">
        <v>0</v>
      </c>
      <c r="M116" s="3">
        <v>0</v>
      </c>
      <c r="N116" s="3">
        <v>0</v>
      </c>
      <c r="O116" s="3">
        <v>1.9500000000000002</v>
      </c>
      <c r="P116" s="3">
        <v>16.95</v>
      </c>
      <c r="Q116">
        <v>3</v>
      </c>
    </row>
    <row r="117" spans="1:17" x14ac:dyDescent="0.25">
      <c r="A117" t="s">
        <v>567</v>
      </c>
      <c r="B117" t="s">
        <v>650</v>
      </c>
      <c r="C117" t="s">
        <v>1</v>
      </c>
      <c r="D117" t="s">
        <v>0</v>
      </c>
      <c r="E117">
        <v>167904</v>
      </c>
      <c r="F117" t="s">
        <v>425</v>
      </c>
      <c r="G117" t="s">
        <v>426</v>
      </c>
      <c r="H117" s="3">
        <v>2.67</v>
      </c>
      <c r="I117" s="3">
        <v>0</v>
      </c>
      <c r="J117" s="3">
        <v>0</v>
      </c>
      <c r="K117" s="3">
        <v>25.07</v>
      </c>
      <c r="L117" s="3">
        <v>0</v>
      </c>
      <c r="M117" s="3">
        <v>0</v>
      </c>
      <c r="N117" s="3">
        <v>0</v>
      </c>
      <c r="O117" s="3">
        <v>3.2591000000000001</v>
      </c>
      <c r="P117" s="3">
        <v>30.999100000000002</v>
      </c>
      <c r="Q117">
        <v>3</v>
      </c>
    </row>
    <row r="118" spans="1:17" x14ac:dyDescent="0.25">
      <c r="A118" t="s">
        <v>567</v>
      </c>
      <c r="B118" t="s">
        <v>653</v>
      </c>
      <c r="C118" t="s">
        <v>1</v>
      </c>
      <c r="D118" t="s">
        <v>0</v>
      </c>
      <c r="E118">
        <v>140245</v>
      </c>
      <c r="F118" t="s">
        <v>652</v>
      </c>
      <c r="G118" t="s">
        <v>654</v>
      </c>
      <c r="H118" s="3">
        <v>0</v>
      </c>
      <c r="I118" s="3">
        <v>0</v>
      </c>
      <c r="J118" s="3">
        <v>0</v>
      </c>
      <c r="K118" s="3">
        <v>3.54</v>
      </c>
      <c r="L118" s="3">
        <v>0</v>
      </c>
      <c r="M118" s="3">
        <v>0</v>
      </c>
      <c r="N118" s="3">
        <v>0</v>
      </c>
      <c r="O118" s="3">
        <v>0.4602</v>
      </c>
      <c r="P118" s="3">
        <v>4.0002000000000004</v>
      </c>
      <c r="Q118">
        <v>3</v>
      </c>
    </row>
    <row r="119" spans="1:17" x14ac:dyDescent="0.25">
      <c r="A119" t="s">
        <v>567</v>
      </c>
      <c r="B119" t="s">
        <v>636</v>
      </c>
      <c r="C119" t="s">
        <v>1</v>
      </c>
      <c r="D119" t="s">
        <v>0</v>
      </c>
      <c r="E119">
        <v>642</v>
      </c>
      <c r="F119" t="s">
        <v>475</v>
      </c>
      <c r="G119" t="s">
        <v>476</v>
      </c>
      <c r="H119" s="3">
        <v>0</v>
      </c>
      <c r="I119" s="3">
        <v>0</v>
      </c>
      <c r="J119" s="3">
        <v>0</v>
      </c>
      <c r="K119" s="3">
        <v>28.08</v>
      </c>
      <c r="L119" s="3">
        <v>0</v>
      </c>
      <c r="M119" s="3">
        <v>0</v>
      </c>
      <c r="N119" s="3">
        <v>0</v>
      </c>
      <c r="O119" s="3">
        <v>3.6503999999999999</v>
      </c>
      <c r="P119" s="3">
        <v>31.730399999999999</v>
      </c>
      <c r="Q119">
        <v>3</v>
      </c>
    </row>
    <row r="120" spans="1:17" x14ac:dyDescent="0.25">
      <c r="A120" t="s">
        <v>567</v>
      </c>
      <c r="B120" t="s">
        <v>636</v>
      </c>
      <c r="C120" t="s">
        <v>1</v>
      </c>
      <c r="D120" t="s">
        <v>0</v>
      </c>
      <c r="E120">
        <v>643</v>
      </c>
      <c r="F120" t="s">
        <v>475</v>
      </c>
      <c r="G120" t="s">
        <v>476</v>
      </c>
      <c r="H120" s="3">
        <v>0</v>
      </c>
      <c r="I120" s="3">
        <v>0</v>
      </c>
      <c r="J120" s="3">
        <v>0</v>
      </c>
      <c r="K120" s="3">
        <v>40.71</v>
      </c>
      <c r="L120" s="3">
        <v>0</v>
      </c>
      <c r="M120" s="3">
        <v>0</v>
      </c>
      <c r="N120" s="3">
        <v>0</v>
      </c>
      <c r="O120" s="3">
        <v>5.2923</v>
      </c>
      <c r="P120" s="3">
        <v>46.002299999999998</v>
      </c>
      <c r="Q120">
        <v>3</v>
      </c>
    </row>
    <row r="121" spans="1:17" x14ac:dyDescent="0.25">
      <c r="A121" t="s">
        <v>567</v>
      </c>
      <c r="B121" t="s">
        <v>636</v>
      </c>
      <c r="C121" t="s">
        <v>1</v>
      </c>
      <c r="D121" t="s">
        <v>0</v>
      </c>
      <c r="E121">
        <v>5976</v>
      </c>
      <c r="F121" t="s">
        <v>463</v>
      </c>
      <c r="G121" t="s">
        <v>464</v>
      </c>
      <c r="H121" s="3">
        <v>2.36</v>
      </c>
      <c r="I121" s="3">
        <v>0</v>
      </c>
      <c r="J121" s="3">
        <v>0</v>
      </c>
      <c r="K121" s="3">
        <v>24.46</v>
      </c>
      <c r="L121" s="3">
        <v>0</v>
      </c>
      <c r="M121" s="3">
        <v>0</v>
      </c>
      <c r="N121" s="3">
        <v>0</v>
      </c>
      <c r="O121" s="3">
        <v>3.1798000000000002</v>
      </c>
      <c r="P121" s="3">
        <v>29.9998</v>
      </c>
      <c r="Q121">
        <v>3</v>
      </c>
    </row>
    <row r="122" spans="1:17" x14ac:dyDescent="0.25">
      <c r="A122" t="s">
        <v>567</v>
      </c>
      <c r="B122" t="s">
        <v>636</v>
      </c>
      <c r="C122" t="s">
        <v>1</v>
      </c>
      <c r="D122" t="s">
        <v>0</v>
      </c>
      <c r="E122">
        <v>168069</v>
      </c>
      <c r="F122" t="s">
        <v>425</v>
      </c>
      <c r="G122" t="s">
        <v>426</v>
      </c>
      <c r="H122" s="3">
        <v>2.84</v>
      </c>
      <c r="I122" s="3">
        <v>0</v>
      </c>
      <c r="J122" s="3">
        <v>0</v>
      </c>
      <c r="K122" s="3">
        <v>26.69</v>
      </c>
      <c r="L122" s="3">
        <v>0</v>
      </c>
      <c r="M122" s="3">
        <v>0</v>
      </c>
      <c r="N122" s="3">
        <v>0</v>
      </c>
      <c r="O122" s="3">
        <v>3.4697000000000005</v>
      </c>
      <c r="P122" s="3">
        <v>32.999700000000004</v>
      </c>
      <c r="Q122">
        <v>3</v>
      </c>
    </row>
    <row r="123" spans="1:17" x14ac:dyDescent="0.25">
      <c r="A123" t="s">
        <v>567</v>
      </c>
      <c r="B123" t="s">
        <v>636</v>
      </c>
      <c r="C123" t="s">
        <v>1</v>
      </c>
      <c r="D123" t="s">
        <v>0</v>
      </c>
      <c r="E123">
        <v>168130</v>
      </c>
      <c r="F123" t="s">
        <v>425</v>
      </c>
      <c r="G123" t="s">
        <v>426</v>
      </c>
      <c r="H123" s="3">
        <v>4.47</v>
      </c>
      <c r="I123" s="3">
        <v>0</v>
      </c>
      <c r="J123" s="3">
        <v>0</v>
      </c>
      <c r="K123" s="3">
        <v>42.06</v>
      </c>
      <c r="L123" s="3">
        <v>0</v>
      </c>
      <c r="M123" s="3">
        <v>0</v>
      </c>
      <c r="N123" s="3">
        <v>0</v>
      </c>
      <c r="O123" s="3">
        <v>5.4678000000000004</v>
      </c>
      <c r="P123" s="3">
        <v>51.997799999999998</v>
      </c>
      <c r="Q123">
        <v>3</v>
      </c>
    </row>
    <row r="124" spans="1:17" x14ac:dyDescent="0.25">
      <c r="A124" t="s">
        <v>567</v>
      </c>
      <c r="B124" t="s">
        <v>636</v>
      </c>
      <c r="C124" t="s">
        <v>1</v>
      </c>
      <c r="D124" t="s">
        <v>0</v>
      </c>
      <c r="E124">
        <v>53097</v>
      </c>
      <c r="F124" t="s">
        <v>418</v>
      </c>
      <c r="G124" t="s">
        <v>419</v>
      </c>
      <c r="H124" s="3">
        <v>10.72</v>
      </c>
      <c r="I124" s="3">
        <v>0</v>
      </c>
      <c r="J124" s="3">
        <v>0</v>
      </c>
      <c r="K124" s="3">
        <v>101.49</v>
      </c>
      <c r="L124" s="3">
        <v>0</v>
      </c>
      <c r="M124" s="3">
        <v>0</v>
      </c>
      <c r="N124" s="3">
        <v>0</v>
      </c>
      <c r="O124" s="3">
        <v>13.1937</v>
      </c>
      <c r="P124" s="3">
        <v>125.40369999999999</v>
      </c>
      <c r="Q124">
        <v>3</v>
      </c>
    </row>
    <row r="125" spans="1:17" x14ac:dyDescent="0.25">
      <c r="A125" t="s">
        <v>567</v>
      </c>
      <c r="B125" t="s">
        <v>635</v>
      </c>
      <c r="C125" t="s">
        <v>1</v>
      </c>
      <c r="D125" t="s">
        <v>0</v>
      </c>
      <c r="E125">
        <v>53263</v>
      </c>
      <c r="F125" t="s">
        <v>418</v>
      </c>
      <c r="G125" t="s">
        <v>419</v>
      </c>
      <c r="H125" s="3">
        <v>7.26</v>
      </c>
      <c r="I125" s="3">
        <v>0</v>
      </c>
      <c r="J125" s="3">
        <v>0</v>
      </c>
      <c r="K125" s="3">
        <v>68.81</v>
      </c>
      <c r="L125" s="3">
        <v>0</v>
      </c>
      <c r="M125" s="3">
        <v>0</v>
      </c>
      <c r="N125" s="3">
        <v>0</v>
      </c>
      <c r="O125" s="3">
        <v>8.9453000000000014</v>
      </c>
      <c r="P125" s="3">
        <v>85.015300000000011</v>
      </c>
      <c r="Q125">
        <v>3</v>
      </c>
    </row>
    <row r="126" spans="1:17" x14ac:dyDescent="0.25">
      <c r="A126" t="s">
        <v>567</v>
      </c>
      <c r="B126" t="s">
        <v>655</v>
      </c>
      <c r="C126" t="s">
        <v>1</v>
      </c>
      <c r="D126" t="s">
        <v>0</v>
      </c>
      <c r="E126">
        <v>1581</v>
      </c>
      <c r="F126" t="s">
        <v>559</v>
      </c>
      <c r="G126" t="s">
        <v>560</v>
      </c>
      <c r="H126" s="3">
        <v>0</v>
      </c>
      <c r="I126" s="3">
        <v>0</v>
      </c>
      <c r="J126" s="3">
        <v>0</v>
      </c>
      <c r="K126" s="3">
        <v>4.41</v>
      </c>
      <c r="L126" s="3">
        <v>0</v>
      </c>
      <c r="M126" s="3">
        <v>0</v>
      </c>
      <c r="N126" s="3">
        <v>0</v>
      </c>
      <c r="O126" s="3">
        <v>0.57330000000000003</v>
      </c>
      <c r="P126" s="3">
        <v>4.9832999999999998</v>
      </c>
      <c r="Q126">
        <v>3</v>
      </c>
    </row>
    <row r="127" spans="1:17" x14ac:dyDescent="0.25">
      <c r="A127" t="s">
        <v>567</v>
      </c>
      <c r="B127" t="s">
        <v>546</v>
      </c>
      <c r="C127" t="s">
        <v>1</v>
      </c>
      <c r="D127" t="s">
        <v>0</v>
      </c>
      <c r="E127">
        <v>6203</v>
      </c>
      <c r="F127" t="s">
        <v>451</v>
      </c>
      <c r="G127" t="s">
        <v>452</v>
      </c>
      <c r="H127" s="3">
        <v>0.93</v>
      </c>
      <c r="I127" s="3">
        <v>0</v>
      </c>
      <c r="J127" s="3">
        <v>0</v>
      </c>
      <c r="K127" s="3">
        <v>8.0299999999999994</v>
      </c>
      <c r="L127" s="3">
        <v>0</v>
      </c>
      <c r="M127" s="3">
        <v>0</v>
      </c>
      <c r="N127" s="3">
        <v>0</v>
      </c>
      <c r="O127" s="3">
        <v>1.0439000000000001</v>
      </c>
      <c r="P127" s="3">
        <v>10.0039</v>
      </c>
      <c r="Q127">
        <v>3</v>
      </c>
    </row>
    <row r="128" spans="1:17" x14ac:dyDescent="0.25">
      <c r="A128" t="s">
        <v>567</v>
      </c>
      <c r="B128" t="s">
        <v>623</v>
      </c>
      <c r="C128" t="s">
        <v>1</v>
      </c>
      <c r="D128" t="s">
        <v>0</v>
      </c>
      <c r="E128">
        <v>658</v>
      </c>
      <c r="F128" t="s">
        <v>475</v>
      </c>
      <c r="G128" t="s">
        <v>476</v>
      </c>
      <c r="H128" s="3">
        <v>0</v>
      </c>
      <c r="I128" s="3">
        <v>0</v>
      </c>
      <c r="J128" s="3">
        <v>0</v>
      </c>
      <c r="K128" s="3">
        <v>40.71</v>
      </c>
      <c r="L128" s="3">
        <v>0</v>
      </c>
      <c r="M128" s="3">
        <v>0</v>
      </c>
      <c r="N128" s="3">
        <v>0</v>
      </c>
      <c r="O128" s="3">
        <v>5.2923</v>
      </c>
      <c r="P128" s="3">
        <v>46.002299999999998</v>
      </c>
      <c r="Q128">
        <v>3</v>
      </c>
    </row>
    <row r="129" spans="1:17" x14ac:dyDescent="0.25">
      <c r="A129" t="s">
        <v>567</v>
      </c>
      <c r="B129" t="s">
        <v>623</v>
      </c>
      <c r="C129" t="s">
        <v>1</v>
      </c>
      <c r="D129" t="s">
        <v>0</v>
      </c>
      <c r="E129">
        <v>685</v>
      </c>
      <c r="F129" t="s">
        <v>475</v>
      </c>
      <c r="G129" t="s">
        <v>476</v>
      </c>
      <c r="H129" s="3">
        <v>0</v>
      </c>
      <c r="I129" s="3">
        <v>0</v>
      </c>
      <c r="J129" s="3">
        <v>0</v>
      </c>
      <c r="K129" s="3">
        <v>28.08</v>
      </c>
      <c r="L129" s="3">
        <v>0</v>
      </c>
      <c r="M129" s="3">
        <v>0</v>
      </c>
      <c r="N129" s="3">
        <v>0</v>
      </c>
      <c r="O129" s="3">
        <v>3.6503999999999999</v>
      </c>
      <c r="P129" s="3">
        <v>31.730399999999999</v>
      </c>
      <c r="Q129">
        <v>3</v>
      </c>
    </row>
    <row r="130" spans="1:17" x14ac:dyDescent="0.25">
      <c r="A130" t="s">
        <v>567</v>
      </c>
      <c r="B130" t="s">
        <v>623</v>
      </c>
      <c r="C130" t="s">
        <v>1</v>
      </c>
      <c r="D130" t="s">
        <v>0</v>
      </c>
      <c r="E130">
        <v>659</v>
      </c>
      <c r="F130" t="s">
        <v>475</v>
      </c>
      <c r="G130" t="s">
        <v>476</v>
      </c>
      <c r="H130" s="3">
        <v>0</v>
      </c>
      <c r="I130" s="3">
        <v>0</v>
      </c>
      <c r="J130" s="3">
        <v>0</v>
      </c>
      <c r="K130" s="3">
        <v>39.590000000000003</v>
      </c>
      <c r="L130" s="3">
        <v>0</v>
      </c>
      <c r="M130" s="3">
        <v>0</v>
      </c>
      <c r="N130" s="3">
        <v>0</v>
      </c>
      <c r="O130" s="3">
        <v>5.1467000000000009</v>
      </c>
      <c r="P130" s="3">
        <v>44.736700000000006</v>
      </c>
      <c r="Q130">
        <v>3</v>
      </c>
    </row>
    <row r="131" spans="1:17" x14ac:dyDescent="0.25">
      <c r="A131" t="s">
        <v>567</v>
      </c>
      <c r="B131" t="s">
        <v>623</v>
      </c>
      <c r="C131" t="s">
        <v>1</v>
      </c>
      <c r="D131" t="s">
        <v>0</v>
      </c>
      <c r="E131">
        <v>14874</v>
      </c>
      <c r="F131" t="s">
        <v>453</v>
      </c>
      <c r="G131" t="s">
        <v>454</v>
      </c>
      <c r="H131" s="3">
        <v>0</v>
      </c>
      <c r="I131" s="3">
        <v>0</v>
      </c>
      <c r="J131" s="3">
        <v>0</v>
      </c>
      <c r="K131" s="3">
        <v>283.5</v>
      </c>
      <c r="L131" s="3">
        <v>0</v>
      </c>
      <c r="M131" s="3">
        <v>0</v>
      </c>
      <c r="N131" s="3">
        <v>0</v>
      </c>
      <c r="O131" s="3">
        <v>36.855000000000004</v>
      </c>
      <c r="P131" s="3">
        <v>320.35500000000002</v>
      </c>
      <c r="Q131">
        <v>3</v>
      </c>
    </row>
    <row r="132" spans="1:17" x14ac:dyDescent="0.25">
      <c r="A132" t="s">
        <v>567</v>
      </c>
      <c r="B132" t="s">
        <v>623</v>
      </c>
      <c r="C132" t="s">
        <v>1</v>
      </c>
      <c r="D132" t="s">
        <v>0</v>
      </c>
      <c r="E132">
        <v>53844</v>
      </c>
      <c r="F132" t="s">
        <v>418</v>
      </c>
      <c r="G132" t="s">
        <v>419</v>
      </c>
      <c r="H132" s="3">
        <v>9.68</v>
      </c>
      <c r="I132" s="3">
        <v>0</v>
      </c>
      <c r="J132" s="3">
        <v>0</v>
      </c>
      <c r="K132" s="3">
        <v>91.68</v>
      </c>
      <c r="L132" s="3">
        <v>0</v>
      </c>
      <c r="M132" s="3">
        <v>0</v>
      </c>
      <c r="N132" s="3">
        <v>0</v>
      </c>
      <c r="O132" s="3">
        <v>11.918400000000002</v>
      </c>
      <c r="P132" s="3">
        <v>113.27840000000002</v>
      </c>
      <c r="Q132">
        <v>3</v>
      </c>
    </row>
    <row r="133" spans="1:17" x14ac:dyDescent="0.25">
      <c r="A133" t="s">
        <v>567</v>
      </c>
      <c r="B133" t="s">
        <v>649</v>
      </c>
      <c r="C133" t="s">
        <v>1</v>
      </c>
      <c r="D133" t="s">
        <v>0</v>
      </c>
      <c r="E133">
        <v>661</v>
      </c>
      <c r="F133" t="s">
        <v>475</v>
      </c>
      <c r="G133" t="s">
        <v>476</v>
      </c>
      <c r="H133" s="3">
        <v>0</v>
      </c>
      <c r="I133" s="3">
        <v>0</v>
      </c>
      <c r="J133" s="3">
        <v>0</v>
      </c>
      <c r="K133" s="3">
        <v>69.91</v>
      </c>
      <c r="L133" s="3">
        <v>0</v>
      </c>
      <c r="M133" s="3">
        <v>0</v>
      </c>
      <c r="N133" s="3">
        <v>0</v>
      </c>
      <c r="O133" s="3">
        <v>9.0883000000000003</v>
      </c>
      <c r="P133" s="3">
        <v>78.9983</v>
      </c>
      <c r="Q133">
        <v>3</v>
      </c>
    </row>
    <row r="134" spans="1:17" x14ac:dyDescent="0.25">
      <c r="A134" t="s">
        <v>567</v>
      </c>
      <c r="B134" t="s">
        <v>649</v>
      </c>
      <c r="C134" t="s">
        <v>1</v>
      </c>
      <c r="D134" t="s">
        <v>0</v>
      </c>
      <c r="E134">
        <v>663</v>
      </c>
      <c r="F134" t="s">
        <v>475</v>
      </c>
      <c r="G134" t="s">
        <v>476</v>
      </c>
      <c r="H134" s="3">
        <v>0</v>
      </c>
      <c r="I134" s="3">
        <v>0</v>
      </c>
      <c r="J134" s="3">
        <v>0</v>
      </c>
      <c r="K134" s="3">
        <v>56.26</v>
      </c>
      <c r="L134" s="3">
        <v>0</v>
      </c>
      <c r="M134" s="3">
        <v>0</v>
      </c>
      <c r="N134" s="3">
        <v>0</v>
      </c>
      <c r="O134" s="3">
        <v>7.3137999999999996</v>
      </c>
      <c r="P134" s="3">
        <v>63.573799999999999</v>
      </c>
      <c r="Q134">
        <v>3</v>
      </c>
    </row>
    <row r="135" spans="1:17" x14ac:dyDescent="0.25">
      <c r="A135" t="s">
        <v>567</v>
      </c>
      <c r="B135" t="s">
        <v>649</v>
      </c>
      <c r="C135" t="s">
        <v>1</v>
      </c>
      <c r="D135" t="s">
        <v>0</v>
      </c>
      <c r="E135">
        <v>664</v>
      </c>
      <c r="F135" t="s">
        <v>475</v>
      </c>
      <c r="G135" t="s">
        <v>476</v>
      </c>
      <c r="H135" s="3">
        <v>0</v>
      </c>
      <c r="I135" s="3">
        <v>0</v>
      </c>
      <c r="J135" s="3">
        <v>0</v>
      </c>
      <c r="K135" s="3">
        <v>56.26</v>
      </c>
      <c r="L135" s="3">
        <v>0</v>
      </c>
      <c r="M135" s="3">
        <v>0</v>
      </c>
      <c r="N135" s="3">
        <v>0</v>
      </c>
      <c r="O135" s="3">
        <v>7.3137999999999996</v>
      </c>
      <c r="P135" s="3">
        <v>63.573799999999999</v>
      </c>
      <c r="Q135">
        <v>3</v>
      </c>
    </row>
    <row r="136" spans="1:17" x14ac:dyDescent="0.25">
      <c r="A136" t="s">
        <v>567</v>
      </c>
      <c r="B136" t="s">
        <v>649</v>
      </c>
      <c r="C136" t="s">
        <v>1</v>
      </c>
      <c r="D136" t="s">
        <v>0</v>
      </c>
      <c r="E136">
        <v>6043220</v>
      </c>
      <c r="F136" t="s">
        <v>471</v>
      </c>
      <c r="G136" t="s">
        <v>472</v>
      </c>
      <c r="H136" s="3">
        <v>0</v>
      </c>
      <c r="I136" s="3">
        <v>0</v>
      </c>
      <c r="J136" s="3">
        <v>0</v>
      </c>
      <c r="K136" s="3">
        <v>76.98</v>
      </c>
      <c r="L136" s="3">
        <v>0</v>
      </c>
      <c r="M136" s="3">
        <v>0</v>
      </c>
      <c r="N136" s="3">
        <v>0</v>
      </c>
      <c r="O136" s="3">
        <v>10.007400000000001</v>
      </c>
      <c r="P136" s="3">
        <v>86.987400000000008</v>
      </c>
      <c r="Q136">
        <v>3</v>
      </c>
    </row>
    <row r="137" spans="1:17" x14ac:dyDescent="0.25">
      <c r="A137" t="s">
        <v>567</v>
      </c>
      <c r="B137" t="s">
        <v>649</v>
      </c>
      <c r="C137" t="s">
        <v>1</v>
      </c>
      <c r="D137" t="s">
        <v>0</v>
      </c>
      <c r="E137">
        <v>209</v>
      </c>
      <c r="F137" t="s">
        <v>379</v>
      </c>
      <c r="G137" t="s">
        <v>660</v>
      </c>
      <c r="H137" s="3">
        <v>0</v>
      </c>
      <c r="I137" s="3">
        <v>0</v>
      </c>
      <c r="J137" s="3">
        <v>0</v>
      </c>
      <c r="K137" s="3">
        <v>1720</v>
      </c>
      <c r="L137" s="3">
        <v>0</v>
      </c>
      <c r="M137" s="3">
        <v>0</v>
      </c>
      <c r="N137" s="3">
        <v>0</v>
      </c>
      <c r="O137" s="3">
        <v>223.6</v>
      </c>
      <c r="P137" s="3">
        <v>1943.6</v>
      </c>
      <c r="Q137">
        <v>3</v>
      </c>
    </row>
    <row r="138" spans="1:17" x14ac:dyDescent="0.25">
      <c r="A138" t="s">
        <v>567</v>
      </c>
      <c r="B138" t="s">
        <v>649</v>
      </c>
      <c r="C138" t="s">
        <v>1</v>
      </c>
      <c r="D138" t="s">
        <v>0</v>
      </c>
      <c r="E138">
        <v>7017</v>
      </c>
      <c r="F138" t="s">
        <v>658</v>
      </c>
      <c r="G138" t="s">
        <v>659</v>
      </c>
      <c r="H138" s="3">
        <v>0</v>
      </c>
      <c r="I138" s="3">
        <v>0</v>
      </c>
      <c r="J138" s="3">
        <v>0</v>
      </c>
      <c r="K138" s="3">
        <v>19.36</v>
      </c>
      <c r="L138" s="3">
        <v>0</v>
      </c>
      <c r="M138" s="3">
        <v>0</v>
      </c>
      <c r="N138" s="3">
        <v>0</v>
      </c>
      <c r="O138" s="3">
        <v>2.5167999999999999</v>
      </c>
      <c r="P138" s="3">
        <v>21.876799999999999</v>
      </c>
      <c r="Q138">
        <v>3</v>
      </c>
    </row>
    <row r="139" spans="1:17" x14ac:dyDescent="0.25">
      <c r="A139" t="s">
        <v>567</v>
      </c>
      <c r="B139" t="s">
        <v>649</v>
      </c>
      <c r="C139" t="s">
        <v>1</v>
      </c>
      <c r="D139" t="s">
        <v>0</v>
      </c>
      <c r="E139">
        <v>168584</v>
      </c>
      <c r="F139" t="s">
        <v>425</v>
      </c>
      <c r="G139" t="s">
        <v>426</v>
      </c>
      <c r="H139" s="3">
        <v>3.26</v>
      </c>
      <c r="I139" s="3">
        <v>0</v>
      </c>
      <c r="J139" s="3">
        <v>0</v>
      </c>
      <c r="K139" s="3">
        <v>30.74</v>
      </c>
      <c r="L139" s="3">
        <v>0</v>
      </c>
      <c r="M139" s="3">
        <v>0</v>
      </c>
      <c r="N139" s="3">
        <v>0</v>
      </c>
      <c r="O139" s="3">
        <v>3.9962</v>
      </c>
      <c r="P139" s="3">
        <v>37.996200000000002</v>
      </c>
      <c r="Q139">
        <v>3</v>
      </c>
    </row>
    <row r="140" spans="1:17" x14ac:dyDescent="0.25">
      <c r="A140" t="s">
        <v>567</v>
      </c>
      <c r="B140" t="s">
        <v>634</v>
      </c>
      <c r="C140" t="s">
        <v>1</v>
      </c>
      <c r="D140" t="s">
        <v>0</v>
      </c>
      <c r="E140">
        <v>671</v>
      </c>
      <c r="F140" t="s">
        <v>475</v>
      </c>
      <c r="G140" t="s">
        <v>476</v>
      </c>
      <c r="H140" s="3">
        <v>0</v>
      </c>
      <c r="I140" s="3">
        <v>0</v>
      </c>
      <c r="J140" s="3">
        <v>0</v>
      </c>
      <c r="K140" s="3">
        <v>56.26</v>
      </c>
      <c r="L140" s="3">
        <v>0</v>
      </c>
      <c r="M140" s="3">
        <v>0</v>
      </c>
      <c r="N140" s="3">
        <v>0</v>
      </c>
      <c r="O140" s="3">
        <v>7.3137999999999996</v>
      </c>
      <c r="P140" s="3">
        <v>63.573799999999999</v>
      </c>
      <c r="Q140">
        <v>3</v>
      </c>
    </row>
    <row r="141" spans="1:17" x14ac:dyDescent="0.25">
      <c r="A141" t="s">
        <v>567</v>
      </c>
      <c r="B141" t="s">
        <v>634</v>
      </c>
      <c r="C141" t="s">
        <v>1</v>
      </c>
      <c r="D141" t="s">
        <v>0</v>
      </c>
      <c r="E141">
        <v>677</v>
      </c>
      <c r="F141" t="s">
        <v>475</v>
      </c>
      <c r="G141" t="s">
        <v>476</v>
      </c>
      <c r="H141" s="3">
        <v>0</v>
      </c>
      <c r="I141" s="3">
        <v>0</v>
      </c>
      <c r="J141" s="3">
        <v>0</v>
      </c>
      <c r="K141" s="3">
        <v>34.53</v>
      </c>
      <c r="L141" s="3">
        <v>0</v>
      </c>
      <c r="M141" s="3">
        <v>0</v>
      </c>
      <c r="N141" s="3">
        <v>0</v>
      </c>
      <c r="O141" s="3">
        <v>4.4889000000000001</v>
      </c>
      <c r="P141" s="3">
        <v>39.018900000000002</v>
      </c>
      <c r="Q141">
        <v>3</v>
      </c>
    </row>
    <row r="142" spans="1:17" x14ac:dyDescent="0.25">
      <c r="A142" t="s">
        <v>567</v>
      </c>
      <c r="B142" t="s">
        <v>634</v>
      </c>
      <c r="C142" t="s">
        <v>1</v>
      </c>
      <c r="D142" t="s">
        <v>0</v>
      </c>
      <c r="E142">
        <v>791</v>
      </c>
      <c r="F142" t="s">
        <v>667</v>
      </c>
      <c r="G142" t="s">
        <v>668</v>
      </c>
      <c r="H142" s="3">
        <v>13.72</v>
      </c>
      <c r="I142" s="3">
        <v>0</v>
      </c>
      <c r="J142" s="3">
        <v>0</v>
      </c>
      <c r="K142" s="3">
        <v>125.03</v>
      </c>
      <c r="L142" s="3">
        <v>0</v>
      </c>
      <c r="M142" s="3">
        <v>0</v>
      </c>
      <c r="N142" s="3">
        <v>0</v>
      </c>
      <c r="O142" s="3">
        <v>16.253900000000002</v>
      </c>
      <c r="P142" s="3">
        <v>155.00389999999999</v>
      </c>
      <c r="Q142">
        <v>3</v>
      </c>
    </row>
    <row r="143" spans="1:17" x14ac:dyDescent="0.25">
      <c r="A143" t="s">
        <v>567</v>
      </c>
      <c r="B143" t="s">
        <v>634</v>
      </c>
      <c r="C143" t="s">
        <v>1</v>
      </c>
      <c r="D143" t="s">
        <v>0</v>
      </c>
      <c r="E143">
        <v>120370</v>
      </c>
      <c r="F143" t="s">
        <v>459</v>
      </c>
      <c r="G143" t="s">
        <v>460</v>
      </c>
      <c r="H143" s="3">
        <v>2.41</v>
      </c>
      <c r="I143" s="3">
        <v>0</v>
      </c>
      <c r="J143" s="3">
        <v>0</v>
      </c>
      <c r="K143" s="3">
        <v>25.12</v>
      </c>
      <c r="L143" s="3">
        <v>0</v>
      </c>
      <c r="M143" s="3">
        <v>0</v>
      </c>
      <c r="N143" s="3">
        <v>0</v>
      </c>
      <c r="O143" s="3">
        <v>3.2656000000000001</v>
      </c>
      <c r="P143" s="3">
        <v>30.7956</v>
      </c>
      <c r="Q143">
        <v>3</v>
      </c>
    </row>
    <row r="144" spans="1:17" x14ac:dyDescent="0.25">
      <c r="A144" t="s">
        <v>567</v>
      </c>
      <c r="B144" t="s">
        <v>634</v>
      </c>
      <c r="C144" t="s">
        <v>1</v>
      </c>
      <c r="D144" t="s">
        <v>0</v>
      </c>
      <c r="E144">
        <v>168777</v>
      </c>
      <c r="F144" t="s">
        <v>425</v>
      </c>
      <c r="G144" t="s">
        <v>426</v>
      </c>
      <c r="H144" s="3">
        <v>6.58</v>
      </c>
      <c r="I144" s="3">
        <v>0</v>
      </c>
      <c r="J144" s="3">
        <v>0</v>
      </c>
      <c r="K144" s="3">
        <v>61.91</v>
      </c>
      <c r="L144" s="3">
        <v>0</v>
      </c>
      <c r="M144" s="3">
        <v>0</v>
      </c>
      <c r="N144" s="3">
        <v>0</v>
      </c>
      <c r="O144" s="3">
        <v>8.0482999999999993</v>
      </c>
      <c r="P144" s="3">
        <v>76.538299999999992</v>
      </c>
      <c r="Q144">
        <v>3</v>
      </c>
    </row>
    <row r="145" spans="1:17" x14ac:dyDescent="0.25">
      <c r="A145" t="s">
        <v>567</v>
      </c>
      <c r="B145" t="s">
        <v>634</v>
      </c>
      <c r="C145" t="s">
        <v>1</v>
      </c>
      <c r="D145" t="s">
        <v>0</v>
      </c>
      <c r="E145">
        <v>168791</v>
      </c>
      <c r="F145" t="s">
        <v>425</v>
      </c>
      <c r="G145" t="s">
        <v>426</v>
      </c>
      <c r="H145" s="3">
        <v>4.04</v>
      </c>
      <c r="I145" s="3">
        <v>0</v>
      </c>
      <c r="J145" s="3">
        <v>0</v>
      </c>
      <c r="K145" s="3">
        <v>38.020000000000003</v>
      </c>
      <c r="L145" s="3">
        <v>0</v>
      </c>
      <c r="M145" s="3">
        <v>0</v>
      </c>
      <c r="N145" s="3">
        <v>0</v>
      </c>
      <c r="O145" s="3">
        <v>4.9426000000000005</v>
      </c>
      <c r="P145" s="3">
        <v>47.002600000000001</v>
      </c>
      <c r="Q145">
        <v>3</v>
      </c>
    </row>
    <row r="146" spans="1:17" x14ac:dyDescent="0.25">
      <c r="A146" t="s">
        <v>567</v>
      </c>
      <c r="B146" t="s">
        <v>634</v>
      </c>
      <c r="C146" t="s">
        <v>1</v>
      </c>
      <c r="D146" t="s">
        <v>0</v>
      </c>
      <c r="E146">
        <v>54392</v>
      </c>
      <c r="F146" t="s">
        <v>418</v>
      </c>
      <c r="G146" t="s">
        <v>419</v>
      </c>
      <c r="H146" s="3">
        <v>7.58</v>
      </c>
      <c r="I146" s="3">
        <v>0</v>
      </c>
      <c r="J146" s="3">
        <v>0</v>
      </c>
      <c r="K146" s="3">
        <v>71.72</v>
      </c>
      <c r="L146" s="3">
        <v>0</v>
      </c>
      <c r="M146" s="3">
        <v>0</v>
      </c>
      <c r="N146" s="3">
        <v>0</v>
      </c>
      <c r="O146" s="3">
        <v>9.3236000000000008</v>
      </c>
      <c r="P146" s="3">
        <v>88.623599999999996</v>
      </c>
      <c r="Q146">
        <v>3</v>
      </c>
    </row>
    <row r="147" spans="1:17" x14ac:dyDescent="0.25">
      <c r="A147" t="s">
        <v>567</v>
      </c>
      <c r="B147" t="s">
        <v>634</v>
      </c>
      <c r="C147" t="s">
        <v>1</v>
      </c>
      <c r="D147" t="s">
        <v>0</v>
      </c>
      <c r="E147">
        <v>54266</v>
      </c>
      <c r="F147" t="s">
        <v>418</v>
      </c>
      <c r="G147" t="s">
        <v>419</v>
      </c>
      <c r="H147" s="3">
        <v>14.5</v>
      </c>
      <c r="I147" s="3">
        <v>0</v>
      </c>
      <c r="J147" s="3">
        <v>0</v>
      </c>
      <c r="K147" s="3">
        <v>137.26</v>
      </c>
      <c r="L147" s="3">
        <v>0</v>
      </c>
      <c r="M147" s="3">
        <v>0</v>
      </c>
      <c r="N147" s="3">
        <v>0</v>
      </c>
      <c r="O147" s="3">
        <v>17.843799999999998</v>
      </c>
      <c r="P147" s="3">
        <v>169.60379999999998</v>
      </c>
      <c r="Q147">
        <v>3</v>
      </c>
    </row>
    <row r="148" spans="1:17" x14ac:dyDescent="0.25">
      <c r="A148" t="s">
        <v>567</v>
      </c>
      <c r="B148" t="s">
        <v>671</v>
      </c>
      <c r="C148" t="s">
        <v>1</v>
      </c>
      <c r="D148" t="s">
        <v>0</v>
      </c>
      <c r="E148">
        <v>697</v>
      </c>
      <c r="F148" t="s">
        <v>475</v>
      </c>
      <c r="G148" t="s">
        <v>476</v>
      </c>
      <c r="H148" s="3">
        <v>0</v>
      </c>
      <c r="I148" s="3">
        <v>0</v>
      </c>
      <c r="J148" s="3">
        <v>0</v>
      </c>
      <c r="K148" s="3">
        <v>56.26</v>
      </c>
      <c r="L148" s="3">
        <v>0</v>
      </c>
      <c r="M148" s="3">
        <v>0</v>
      </c>
      <c r="N148" s="3">
        <v>0</v>
      </c>
      <c r="O148" s="3">
        <v>7.3137999999999996</v>
      </c>
      <c r="P148" s="3">
        <v>63.573799999999999</v>
      </c>
      <c r="Q148">
        <v>3</v>
      </c>
    </row>
    <row r="149" spans="1:17" x14ac:dyDescent="0.25">
      <c r="A149" t="s">
        <v>567</v>
      </c>
      <c r="B149" t="s">
        <v>671</v>
      </c>
      <c r="C149" t="s">
        <v>1</v>
      </c>
      <c r="D149" t="s">
        <v>0</v>
      </c>
      <c r="E149">
        <v>686</v>
      </c>
      <c r="F149" t="s">
        <v>475</v>
      </c>
      <c r="G149" t="s">
        <v>476</v>
      </c>
      <c r="H149" s="3">
        <v>0</v>
      </c>
      <c r="I149" s="3">
        <v>0</v>
      </c>
      <c r="J149" s="3">
        <v>0</v>
      </c>
      <c r="K149" s="3">
        <v>28.08</v>
      </c>
      <c r="L149" s="3">
        <v>0</v>
      </c>
      <c r="M149" s="3">
        <v>0</v>
      </c>
      <c r="N149" s="3">
        <v>0</v>
      </c>
      <c r="O149" s="3">
        <v>3.6503999999999999</v>
      </c>
      <c r="P149" s="3">
        <v>31.730399999999999</v>
      </c>
      <c r="Q149">
        <v>3</v>
      </c>
    </row>
    <row r="150" spans="1:17" x14ac:dyDescent="0.25">
      <c r="A150" t="s">
        <v>567</v>
      </c>
      <c r="B150" t="s">
        <v>554</v>
      </c>
      <c r="C150" t="s">
        <v>1</v>
      </c>
      <c r="D150" t="s">
        <v>0</v>
      </c>
      <c r="E150">
        <v>456</v>
      </c>
      <c r="F150" t="s">
        <v>435</v>
      </c>
      <c r="G150" t="s">
        <v>436</v>
      </c>
      <c r="H150" s="3">
        <v>0</v>
      </c>
      <c r="I150" s="3">
        <v>0</v>
      </c>
      <c r="J150" s="3">
        <v>0</v>
      </c>
      <c r="K150" s="3">
        <v>1503.2</v>
      </c>
      <c r="L150" s="3">
        <v>0</v>
      </c>
      <c r="M150" s="3">
        <v>0</v>
      </c>
      <c r="N150" s="3">
        <v>0</v>
      </c>
      <c r="O150" s="3">
        <v>195.41600000000003</v>
      </c>
      <c r="P150" s="3">
        <v>1698.616</v>
      </c>
      <c r="Q150">
        <v>3</v>
      </c>
    </row>
    <row r="151" spans="1:17" x14ac:dyDescent="0.25">
      <c r="A151" t="s">
        <v>567</v>
      </c>
      <c r="B151" t="s">
        <v>554</v>
      </c>
      <c r="C151" t="s">
        <v>1</v>
      </c>
      <c r="D151" t="s">
        <v>0</v>
      </c>
      <c r="E151">
        <v>3670834</v>
      </c>
      <c r="F151" t="s">
        <v>433</v>
      </c>
      <c r="G151" t="s">
        <v>434</v>
      </c>
      <c r="H151" s="3">
        <v>0</v>
      </c>
      <c r="I151" s="3">
        <v>0</v>
      </c>
      <c r="J151" s="3">
        <v>0</v>
      </c>
      <c r="K151" s="3">
        <v>75.63</v>
      </c>
      <c r="L151" s="3">
        <v>0</v>
      </c>
      <c r="M151" s="3">
        <v>0</v>
      </c>
      <c r="N151" s="3">
        <v>0</v>
      </c>
      <c r="O151" s="3">
        <v>9.8318999999999992</v>
      </c>
      <c r="P151" s="3">
        <v>85.4619</v>
      </c>
      <c r="Q151">
        <v>3</v>
      </c>
    </row>
    <row r="152" spans="1:17" x14ac:dyDescent="0.25">
      <c r="A152" t="s">
        <v>567</v>
      </c>
      <c r="B152" t="s">
        <v>648</v>
      </c>
      <c r="C152" t="s">
        <v>1</v>
      </c>
      <c r="D152" t="s">
        <v>0</v>
      </c>
      <c r="E152">
        <v>118525</v>
      </c>
      <c r="F152" t="s">
        <v>491</v>
      </c>
      <c r="G152" t="s">
        <v>492</v>
      </c>
      <c r="H152" s="3">
        <v>0</v>
      </c>
      <c r="I152" s="3">
        <v>0</v>
      </c>
      <c r="J152" s="3">
        <v>0</v>
      </c>
      <c r="K152" s="3">
        <v>218.6</v>
      </c>
      <c r="L152" s="3">
        <v>0</v>
      </c>
      <c r="M152" s="3">
        <v>0</v>
      </c>
      <c r="N152" s="3">
        <v>0</v>
      </c>
      <c r="O152" s="3">
        <v>28.417999999999999</v>
      </c>
      <c r="P152" s="3">
        <v>247.018</v>
      </c>
      <c r="Q152">
        <v>3</v>
      </c>
    </row>
    <row r="153" spans="1:17" x14ac:dyDescent="0.25">
      <c r="A153" t="s">
        <v>567</v>
      </c>
      <c r="B153" t="s">
        <v>648</v>
      </c>
      <c r="C153" t="s">
        <v>1</v>
      </c>
      <c r="D153" t="s">
        <v>0</v>
      </c>
      <c r="E153">
        <v>704</v>
      </c>
      <c r="F153" t="s">
        <v>475</v>
      </c>
      <c r="G153" t="s">
        <v>476</v>
      </c>
      <c r="H153" s="3">
        <v>0</v>
      </c>
      <c r="I153" s="3">
        <v>0</v>
      </c>
      <c r="J153" s="3">
        <v>0</v>
      </c>
      <c r="K153" s="3">
        <v>36.22</v>
      </c>
      <c r="L153" s="3">
        <v>0</v>
      </c>
      <c r="M153" s="3">
        <v>0</v>
      </c>
      <c r="N153" s="3">
        <v>0</v>
      </c>
      <c r="O153" s="3">
        <v>4.7085999999999997</v>
      </c>
      <c r="P153" s="3">
        <v>40.928599999999996</v>
      </c>
      <c r="Q153">
        <v>3</v>
      </c>
    </row>
    <row r="154" spans="1:17" x14ac:dyDescent="0.25">
      <c r="A154" t="s">
        <v>567</v>
      </c>
      <c r="B154" t="s">
        <v>648</v>
      </c>
      <c r="C154" t="s">
        <v>1</v>
      </c>
      <c r="D154" t="s">
        <v>0</v>
      </c>
      <c r="E154">
        <v>169068</v>
      </c>
      <c r="F154" t="s">
        <v>425</v>
      </c>
      <c r="G154" t="s">
        <v>426</v>
      </c>
      <c r="H154" s="3">
        <v>3.01</v>
      </c>
      <c r="I154" s="3">
        <v>0</v>
      </c>
      <c r="J154" s="3">
        <v>0</v>
      </c>
      <c r="K154" s="3">
        <v>28.31</v>
      </c>
      <c r="L154" s="3">
        <v>0</v>
      </c>
      <c r="M154" s="3">
        <v>0</v>
      </c>
      <c r="N154" s="3">
        <v>0</v>
      </c>
      <c r="O154" s="3">
        <v>3.6802999999999999</v>
      </c>
      <c r="P154" s="3">
        <v>35.000300000000003</v>
      </c>
      <c r="Q154">
        <v>3</v>
      </c>
    </row>
    <row r="155" spans="1:17" x14ac:dyDescent="0.25">
      <c r="A155" t="s">
        <v>567</v>
      </c>
      <c r="B155" t="s">
        <v>648</v>
      </c>
      <c r="C155" t="s">
        <v>1</v>
      </c>
      <c r="D155" t="s">
        <v>0</v>
      </c>
      <c r="E155">
        <v>169125</v>
      </c>
      <c r="F155" t="s">
        <v>425</v>
      </c>
      <c r="G155" t="s">
        <v>426</v>
      </c>
      <c r="H155" s="3">
        <v>5.16</v>
      </c>
      <c r="I155" s="3">
        <v>0</v>
      </c>
      <c r="J155" s="3">
        <v>0</v>
      </c>
      <c r="K155" s="3">
        <v>48.59</v>
      </c>
      <c r="L155" s="3">
        <v>0</v>
      </c>
      <c r="M155" s="3">
        <v>0</v>
      </c>
      <c r="N155" s="3">
        <v>0</v>
      </c>
      <c r="O155" s="3">
        <v>6.3167000000000009</v>
      </c>
      <c r="P155" s="3">
        <v>60.066699999999997</v>
      </c>
      <c r="Q155">
        <v>3</v>
      </c>
    </row>
    <row r="156" spans="1:17" x14ac:dyDescent="0.25">
      <c r="A156" t="s">
        <v>567</v>
      </c>
      <c r="B156" t="s">
        <v>633</v>
      </c>
      <c r="C156" t="s">
        <v>1</v>
      </c>
      <c r="D156" t="s">
        <v>0</v>
      </c>
      <c r="E156">
        <v>478</v>
      </c>
      <c r="F156" t="s">
        <v>435</v>
      </c>
      <c r="G156" t="s">
        <v>436</v>
      </c>
      <c r="H156" s="3">
        <v>0</v>
      </c>
      <c r="I156" s="3">
        <v>0</v>
      </c>
      <c r="J156" s="3">
        <v>0</v>
      </c>
      <c r="K156" s="3">
        <v>1294.8</v>
      </c>
      <c r="L156" s="3">
        <v>0</v>
      </c>
      <c r="M156" s="3">
        <v>0</v>
      </c>
      <c r="N156" s="3">
        <v>0</v>
      </c>
      <c r="O156" s="3">
        <v>168.32400000000001</v>
      </c>
      <c r="P156" s="3">
        <v>1463.124</v>
      </c>
      <c r="Q156">
        <v>3</v>
      </c>
    </row>
    <row r="157" spans="1:17" x14ac:dyDescent="0.25">
      <c r="A157" t="s">
        <v>516</v>
      </c>
      <c r="B157" t="s">
        <v>543</v>
      </c>
      <c r="C157" t="s">
        <v>1</v>
      </c>
      <c r="D157" t="s">
        <v>0</v>
      </c>
      <c r="E157">
        <v>320</v>
      </c>
      <c r="F157" t="s">
        <v>475</v>
      </c>
      <c r="G157" t="s">
        <v>476</v>
      </c>
      <c r="H157" s="3">
        <v>0</v>
      </c>
      <c r="I157" s="3">
        <v>0</v>
      </c>
      <c r="J157" s="3">
        <v>0</v>
      </c>
      <c r="K157" s="3">
        <v>106.42</v>
      </c>
      <c r="L157" s="3">
        <v>0</v>
      </c>
      <c r="M157" s="3">
        <v>0</v>
      </c>
      <c r="N157" s="3">
        <v>0</v>
      </c>
      <c r="O157" s="3">
        <v>13.8346</v>
      </c>
      <c r="P157" s="3">
        <v>120.2546</v>
      </c>
      <c r="Q157">
        <v>3</v>
      </c>
    </row>
    <row r="158" spans="1:17" x14ac:dyDescent="0.25">
      <c r="A158" t="s">
        <v>516</v>
      </c>
      <c r="B158" t="s">
        <v>534</v>
      </c>
      <c r="C158" t="s">
        <v>1</v>
      </c>
      <c r="D158" t="s">
        <v>0</v>
      </c>
      <c r="E158">
        <v>293</v>
      </c>
      <c r="F158" t="s">
        <v>475</v>
      </c>
      <c r="G158" t="s">
        <v>476</v>
      </c>
      <c r="H158" s="3">
        <v>0</v>
      </c>
      <c r="I158" s="3">
        <v>0</v>
      </c>
      <c r="J158" s="3">
        <v>0</v>
      </c>
      <c r="K158" s="3">
        <v>66.38</v>
      </c>
      <c r="L158" s="3">
        <v>0</v>
      </c>
      <c r="M158" s="3">
        <v>0</v>
      </c>
      <c r="N158" s="3">
        <v>0</v>
      </c>
      <c r="O158" s="3">
        <v>8.6294000000000004</v>
      </c>
      <c r="P158" s="3">
        <v>75.009399999999999</v>
      </c>
      <c r="Q158">
        <v>3</v>
      </c>
    </row>
    <row r="159" spans="1:17" x14ac:dyDescent="0.25">
      <c r="A159" t="s">
        <v>516</v>
      </c>
      <c r="B159" t="s">
        <v>547</v>
      </c>
      <c r="C159" t="s">
        <v>1</v>
      </c>
      <c r="D159" t="s">
        <v>0</v>
      </c>
      <c r="E159">
        <v>418</v>
      </c>
      <c r="F159" t="s">
        <v>475</v>
      </c>
      <c r="G159" t="s">
        <v>476</v>
      </c>
      <c r="H159" s="3">
        <v>0</v>
      </c>
      <c r="I159" s="3">
        <v>0</v>
      </c>
      <c r="J159" s="3">
        <v>0</v>
      </c>
      <c r="K159" s="3">
        <v>72.72</v>
      </c>
      <c r="L159" s="3">
        <v>0</v>
      </c>
      <c r="M159" s="3">
        <v>0</v>
      </c>
      <c r="N159" s="3">
        <v>0</v>
      </c>
      <c r="O159" s="3">
        <v>9.4535999999999998</v>
      </c>
      <c r="P159" s="3">
        <v>82.173599999999993</v>
      </c>
      <c r="Q159">
        <v>3</v>
      </c>
    </row>
    <row r="160" spans="1:17" x14ac:dyDescent="0.25">
      <c r="A160" t="s">
        <v>516</v>
      </c>
      <c r="B160" t="s">
        <v>526</v>
      </c>
      <c r="C160" t="s">
        <v>1</v>
      </c>
      <c r="D160" t="s">
        <v>0</v>
      </c>
      <c r="E160">
        <v>351</v>
      </c>
      <c r="F160" t="s">
        <v>475</v>
      </c>
      <c r="G160" t="s">
        <v>476</v>
      </c>
      <c r="H160" s="3">
        <v>0</v>
      </c>
      <c r="I160" s="3">
        <v>0</v>
      </c>
      <c r="J160" s="3">
        <v>0</v>
      </c>
      <c r="K160" s="3">
        <v>104.17</v>
      </c>
      <c r="L160" s="3">
        <v>0</v>
      </c>
      <c r="M160" s="3">
        <v>0</v>
      </c>
      <c r="N160" s="3">
        <v>0</v>
      </c>
      <c r="O160" s="3">
        <v>13.542100000000001</v>
      </c>
      <c r="P160" s="3">
        <v>117.71210000000001</v>
      </c>
      <c r="Q160">
        <v>3</v>
      </c>
    </row>
    <row r="161" spans="1:17" x14ac:dyDescent="0.25">
      <c r="A161" t="s">
        <v>516</v>
      </c>
      <c r="B161" t="s">
        <v>541</v>
      </c>
      <c r="C161" t="s">
        <v>1</v>
      </c>
      <c r="D161" t="s">
        <v>0</v>
      </c>
      <c r="E161">
        <v>263</v>
      </c>
      <c r="F161" t="s">
        <v>475</v>
      </c>
      <c r="G161" t="s">
        <v>476</v>
      </c>
      <c r="H161" s="3">
        <v>0</v>
      </c>
      <c r="I161" s="3">
        <v>0</v>
      </c>
      <c r="J161" s="3">
        <v>0</v>
      </c>
      <c r="K161" s="3">
        <v>90.69</v>
      </c>
      <c r="L161" s="3">
        <v>0</v>
      </c>
      <c r="M161" s="3">
        <v>0</v>
      </c>
      <c r="N161" s="3">
        <v>0</v>
      </c>
      <c r="O161" s="3">
        <v>11.7897</v>
      </c>
      <c r="P161" s="3">
        <v>102.47969999999999</v>
      </c>
      <c r="Q161">
        <v>3</v>
      </c>
    </row>
    <row r="162" spans="1:17" x14ac:dyDescent="0.25">
      <c r="A162" t="s">
        <v>516</v>
      </c>
      <c r="B162" t="s">
        <v>554</v>
      </c>
      <c r="C162" t="s">
        <v>1</v>
      </c>
      <c r="D162" t="s">
        <v>0</v>
      </c>
      <c r="E162">
        <v>467</v>
      </c>
      <c r="F162" t="s">
        <v>475</v>
      </c>
      <c r="G162" t="s">
        <v>476</v>
      </c>
      <c r="H162" s="3">
        <v>0</v>
      </c>
      <c r="I162" s="3">
        <v>0</v>
      </c>
      <c r="J162" s="3">
        <v>0</v>
      </c>
      <c r="K162" s="3">
        <v>56.26</v>
      </c>
      <c r="L162" s="3">
        <v>0</v>
      </c>
      <c r="M162" s="3">
        <v>0</v>
      </c>
      <c r="N162" s="3">
        <v>0</v>
      </c>
      <c r="O162" s="3">
        <v>7.3137999999999996</v>
      </c>
      <c r="P162" s="3">
        <v>63.573799999999999</v>
      </c>
      <c r="Q162">
        <v>3</v>
      </c>
    </row>
    <row r="163" spans="1:17" x14ac:dyDescent="0.25">
      <c r="A163" t="s">
        <v>516</v>
      </c>
      <c r="B163" t="s">
        <v>544</v>
      </c>
      <c r="C163" t="s">
        <v>1</v>
      </c>
      <c r="D163" t="s">
        <v>0</v>
      </c>
      <c r="E163">
        <v>388</v>
      </c>
      <c r="F163" t="s">
        <v>475</v>
      </c>
      <c r="G163" t="s">
        <v>476</v>
      </c>
      <c r="H163" s="3">
        <v>0</v>
      </c>
      <c r="I163" s="3">
        <v>0</v>
      </c>
      <c r="J163" s="3">
        <v>0</v>
      </c>
      <c r="K163" s="3">
        <v>56.26</v>
      </c>
      <c r="L163" s="3">
        <v>0</v>
      </c>
      <c r="M163" s="3">
        <v>0</v>
      </c>
      <c r="N163" s="3">
        <v>0</v>
      </c>
      <c r="O163" s="3">
        <v>7.3137999999999996</v>
      </c>
      <c r="P163" s="3">
        <v>63.573799999999999</v>
      </c>
      <c r="Q163">
        <v>3</v>
      </c>
    </row>
    <row r="164" spans="1:17" x14ac:dyDescent="0.25">
      <c r="A164" t="s">
        <v>516</v>
      </c>
      <c r="B164" t="s">
        <v>525</v>
      </c>
      <c r="C164" t="s">
        <v>1</v>
      </c>
      <c r="D164" t="s">
        <v>0</v>
      </c>
      <c r="E164">
        <v>336</v>
      </c>
      <c r="F164" t="s">
        <v>475</v>
      </c>
      <c r="G164" t="s">
        <v>476</v>
      </c>
      <c r="H164" s="3">
        <v>0</v>
      </c>
      <c r="I164" s="3">
        <v>0</v>
      </c>
      <c r="J164" s="3">
        <v>0</v>
      </c>
      <c r="K164" s="3">
        <v>56.26</v>
      </c>
      <c r="L164" s="3">
        <v>0</v>
      </c>
      <c r="M164" s="3">
        <v>0</v>
      </c>
      <c r="N164" s="3">
        <v>0</v>
      </c>
      <c r="O164" s="3">
        <v>7.3137999999999996</v>
      </c>
      <c r="P164" s="3">
        <v>63.573799999999999</v>
      </c>
      <c r="Q164">
        <v>3</v>
      </c>
    </row>
    <row r="165" spans="1:17" x14ac:dyDescent="0.25">
      <c r="A165" t="s">
        <v>516</v>
      </c>
      <c r="B165" t="s">
        <v>535</v>
      </c>
      <c r="C165" t="s">
        <v>1</v>
      </c>
      <c r="D165" t="s">
        <v>0</v>
      </c>
      <c r="E165">
        <v>285</v>
      </c>
      <c r="F165" t="s">
        <v>475</v>
      </c>
      <c r="G165" t="s">
        <v>476</v>
      </c>
      <c r="H165" s="3">
        <v>0</v>
      </c>
      <c r="I165" s="3">
        <v>0</v>
      </c>
      <c r="J165" s="3">
        <v>0</v>
      </c>
      <c r="K165" s="3">
        <v>56.26</v>
      </c>
      <c r="L165" s="3">
        <v>0</v>
      </c>
      <c r="M165" s="3">
        <v>0</v>
      </c>
      <c r="N165" s="3">
        <v>0</v>
      </c>
      <c r="O165" s="3">
        <v>7.3137999999999996</v>
      </c>
      <c r="P165" s="3">
        <v>63.573799999999999</v>
      </c>
      <c r="Q165">
        <v>3</v>
      </c>
    </row>
    <row r="166" spans="1:17" x14ac:dyDescent="0.25">
      <c r="A166" t="s">
        <v>516</v>
      </c>
      <c r="B166" t="s">
        <v>538</v>
      </c>
      <c r="C166" t="s">
        <v>1</v>
      </c>
      <c r="D166" t="s">
        <v>0</v>
      </c>
      <c r="E166">
        <v>232</v>
      </c>
      <c r="F166" t="s">
        <v>475</v>
      </c>
      <c r="G166" t="s">
        <v>476</v>
      </c>
      <c r="H166" s="3">
        <v>0</v>
      </c>
      <c r="I166" s="3">
        <v>0</v>
      </c>
      <c r="J166" s="3">
        <v>0</v>
      </c>
      <c r="K166" s="3">
        <v>56.26</v>
      </c>
      <c r="L166" s="3">
        <v>0</v>
      </c>
      <c r="M166" s="3">
        <v>0</v>
      </c>
      <c r="N166" s="3">
        <v>0</v>
      </c>
      <c r="O166" s="3">
        <v>7.3137999999999996</v>
      </c>
      <c r="P166" s="3">
        <v>63.573799999999999</v>
      </c>
      <c r="Q166">
        <v>3</v>
      </c>
    </row>
    <row r="167" spans="1:17" x14ac:dyDescent="0.25">
      <c r="A167" t="s">
        <v>516</v>
      </c>
      <c r="B167" t="s">
        <v>547</v>
      </c>
      <c r="C167" t="s">
        <v>1</v>
      </c>
      <c r="D167" t="s">
        <v>0</v>
      </c>
      <c r="E167">
        <v>424</v>
      </c>
      <c r="F167" t="s">
        <v>475</v>
      </c>
      <c r="G167" t="s">
        <v>476</v>
      </c>
      <c r="H167" s="3">
        <v>0</v>
      </c>
      <c r="I167" s="3">
        <v>0</v>
      </c>
      <c r="J167" s="3">
        <v>0</v>
      </c>
      <c r="K167" s="3">
        <v>56.26</v>
      </c>
      <c r="L167" s="3">
        <v>0</v>
      </c>
      <c r="M167" s="3">
        <v>0</v>
      </c>
      <c r="N167" s="3">
        <v>0</v>
      </c>
      <c r="O167" s="3">
        <v>7.3137999999999996</v>
      </c>
      <c r="P167" s="3">
        <v>63.573799999999999</v>
      </c>
      <c r="Q167">
        <v>3</v>
      </c>
    </row>
    <row r="168" spans="1:17" x14ac:dyDescent="0.25">
      <c r="A168" t="s">
        <v>516</v>
      </c>
      <c r="B168" t="s">
        <v>532</v>
      </c>
      <c r="C168" t="s">
        <v>1</v>
      </c>
      <c r="D168" t="s">
        <v>0</v>
      </c>
      <c r="E168">
        <v>415</v>
      </c>
      <c r="F168" t="s">
        <v>475</v>
      </c>
      <c r="G168" t="s">
        <v>476</v>
      </c>
      <c r="H168" s="3">
        <v>0</v>
      </c>
      <c r="I168" s="3">
        <v>0</v>
      </c>
      <c r="J168" s="3">
        <v>0</v>
      </c>
      <c r="K168" s="3">
        <v>56.26</v>
      </c>
      <c r="L168" s="3">
        <v>0</v>
      </c>
      <c r="M168" s="3">
        <v>0</v>
      </c>
      <c r="N168" s="3">
        <v>0</v>
      </c>
      <c r="O168" s="3">
        <v>7.3137999999999996</v>
      </c>
      <c r="P168" s="3">
        <v>63.573799999999999</v>
      </c>
      <c r="Q168">
        <v>3</v>
      </c>
    </row>
    <row r="169" spans="1:17" x14ac:dyDescent="0.25">
      <c r="A169" t="s">
        <v>516</v>
      </c>
      <c r="B169" t="s">
        <v>517</v>
      </c>
      <c r="C169" t="s">
        <v>1</v>
      </c>
      <c r="D169" t="s">
        <v>0</v>
      </c>
      <c r="E169">
        <v>378</v>
      </c>
      <c r="F169" t="s">
        <v>475</v>
      </c>
      <c r="G169" t="s">
        <v>476</v>
      </c>
      <c r="H169" s="3">
        <v>0</v>
      </c>
      <c r="I169" s="3">
        <v>0</v>
      </c>
      <c r="J169" s="3">
        <v>0</v>
      </c>
      <c r="K169" s="3">
        <v>56.26</v>
      </c>
      <c r="L169" s="3">
        <v>0</v>
      </c>
      <c r="M169" s="3">
        <v>0</v>
      </c>
      <c r="N169" s="3">
        <v>0</v>
      </c>
      <c r="O169" s="3">
        <v>7.3137999999999996</v>
      </c>
      <c r="P169" s="3">
        <v>63.573799999999999</v>
      </c>
      <c r="Q169">
        <v>3</v>
      </c>
    </row>
    <row r="170" spans="1:17" x14ac:dyDescent="0.25">
      <c r="A170" t="s">
        <v>516</v>
      </c>
      <c r="B170" t="s">
        <v>526</v>
      </c>
      <c r="C170" t="s">
        <v>1</v>
      </c>
      <c r="D170" t="s">
        <v>0</v>
      </c>
      <c r="E170">
        <v>350</v>
      </c>
      <c r="F170" t="s">
        <v>475</v>
      </c>
      <c r="G170" t="s">
        <v>476</v>
      </c>
      <c r="H170" s="3">
        <v>0</v>
      </c>
      <c r="I170" s="3">
        <v>0</v>
      </c>
      <c r="J170" s="3">
        <v>0</v>
      </c>
      <c r="K170" s="3">
        <v>56.26</v>
      </c>
      <c r="L170" s="3">
        <v>0</v>
      </c>
      <c r="M170" s="3">
        <v>0</v>
      </c>
      <c r="N170" s="3">
        <v>0</v>
      </c>
      <c r="O170" s="3">
        <v>7.3137999999999996</v>
      </c>
      <c r="P170" s="3">
        <v>63.573799999999999</v>
      </c>
      <c r="Q170">
        <v>3</v>
      </c>
    </row>
    <row r="171" spans="1:17" x14ac:dyDescent="0.25">
      <c r="A171" t="s">
        <v>516</v>
      </c>
      <c r="B171" t="s">
        <v>524</v>
      </c>
      <c r="C171" t="s">
        <v>1</v>
      </c>
      <c r="D171" t="s">
        <v>0</v>
      </c>
      <c r="E171">
        <v>307</v>
      </c>
      <c r="F171" t="s">
        <v>475</v>
      </c>
      <c r="G171" t="s">
        <v>476</v>
      </c>
      <c r="H171" s="3">
        <v>0</v>
      </c>
      <c r="I171" s="3">
        <v>0</v>
      </c>
      <c r="J171" s="3">
        <v>0</v>
      </c>
      <c r="K171" s="3">
        <v>56.26</v>
      </c>
      <c r="L171" s="3">
        <v>0</v>
      </c>
      <c r="M171" s="3">
        <v>0</v>
      </c>
      <c r="N171" s="3">
        <v>0</v>
      </c>
      <c r="O171" s="3">
        <v>7.3137999999999996</v>
      </c>
      <c r="P171" s="3">
        <v>63.573799999999999</v>
      </c>
      <c r="Q171">
        <v>3</v>
      </c>
    </row>
    <row r="172" spans="1:17" x14ac:dyDescent="0.25">
      <c r="A172" t="s">
        <v>516</v>
      </c>
      <c r="B172" t="s">
        <v>534</v>
      </c>
      <c r="C172" t="s">
        <v>1</v>
      </c>
      <c r="D172" t="s">
        <v>0</v>
      </c>
      <c r="E172">
        <v>292</v>
      </c>
      <c r="F172" t="s">
        <v>475</v>
      </c>
      <c r="G172" t="s">
        <v>476</v>
      </c>
      <c r="H172" s="3">
        <v>0</v>
      </c>
      <c r="I172" s="3">
        <v>0</v>
      </c>
      <c r="J172" s="3">
        <v>0</v>
      </c>
      <c r="K172" s="3">
        <v>56.26</v>
      </c>
      <c r="L172" s="3">
        <v>0</v>
      </c>
      <c r="M172" s="3">
        <v>0</v>
      </c>
      <c r="N172" s="3">
        <v>0</v>
      </c>
      <c r="O172" s="3">
        <v>7.3137999999999996</v>
      </c>
      <c r="P172" s="3">
        <v>63.573799999999999</v>
      </c>
      <c r="Q172">
        <v>3</v>
      </c>
    </row>
    <row r="173" spans="1:17" x14ac:dyDescent="0.25">
      <c r="A173" t="s">
        <v>516</v>
      </c>
      <c r="B173" t="s">
        <v>536</v>
      </c>
      <c r="C173" t="s">
        <v>1</v>
      </c>
      <c r="D173" t="s">
        <v>0</v>
      </c>
      <c r="E173">
        <v>261</v>
      </c>
      <c r="F173" t="s">
        <v>475</v>
      </c>
      <c r="G173" t="s">
        <v>476</v>
      </c>
      <c r="H173" s="3">
        <v>0</v>
      </c>
      <c r="I173" s="3">
        <v>0</v>
      </c>
      <c r="J173" s="3">
        <v>0</v>
      </c>
      <c r="K173" s="3">
        <v>56.26</v>
      </c>
      <c r="L173" s="3">
        <v>0</v>
      </c>
      <c r="M173" s="3">
        <v>0</v>
      </c>
      <c r="N173" s="3">
        <v>0</v>
      </c>
      <c r="O173" s="3">
        <v>7.3137999999999996</v>
      </c>
      <c r="P173" s="3">
        <v>63.573799999999999</v>
      </c>
      <c r="Q173">
        <v>3</v>
      </c>
    </row>
    <row r="174" spans="1:17" x14ac:dyDescent="0.25">
      <c r="A174" t="s">
        <v>516</v>
      </c>
      <c r="B174" t="s">
        <v>521</v>
      </c>
      <c r="C174" t="s">
        <v>1</v>
      </c>
      <c r="D174" t="s">
        <v>0</v>
      </c>
      <c r="E174">
        <v>242</v>
      </c>
      <c r="F174" t="s">
        <v>475</v>
      </c>
      <c r="G174" t="s">
        <v>476</v>
      </c>
      <c r="H174" s="3">
        <v>0</v>
      </c>
      <c r="I174" s="3">
        <v>0</v>
      </c>
      <c r="J174" s="3">
        <v>0</v>
      </c>
      <c r="K174" s="3">
        <v>56.26</v>
      </c>
      <c r="L174" s="3">
        <v>0</v>
      </c>
      <c r="M174" s="3">
        <v>0</v>
      </c>
      <c r="N174" s="3">
        <v>0</v>
      </c>
      <c r="O174" s="3">
        <v>7.3137999999999996</v>
      </c>
      <c r="P174" s="3">
        <v>63.573799999999999</v>
      </c>
      <c r="Q174">
        <v>3</v>
      </c>
    </row>
    <row r="175" spans="1:17" x14ac:dyDescent="0.25">
      <c r="A175" t="s">
        <v>516</v>
      </c>
      <c r="B175" t="s">
        <v>535</v>
      </c>
      <c r="C175" t="s">
        <v>1</v>
      </c>
      <c r="D175" t="s">
        <v>0</v>
      </c>
      <c r="E175">
        <v>284</v>
      </c>
      <c r="F175" t="s">
        <v>475</v>
      </c>
      <c r="G175" t="s">
        <v>476</v>
      </c>
      <c r="H175" s="3">
        <v>0</v>
      </c>
      <c r="I175" s="3">
        <v>0</v>
      </c>
      <c r="J175" s="3">
        <v>0</v>
      </c>
      <c r="K175" s="3">
        <v>56.26</v>
      </c>
      <c r="L175" s="3">
        <v>0</v>
      </c>
      <c r="M175" s="3">
        <v>0</v>
      </c>
      <c r="N175" s="3">
        <v>0</v>
      </c>
      <c r="O175" s="3">
        <v>7.3137999999999996</v>
      </c>
      <c r="P175" s="3">
        <v>63.573799999999999</v>
      </c>
      <c r="Q175">
        <v>3</v>
      </c>
    </row>
    <row r="176" spans="1:17" x14ac:dyDescent="0.25">
      <c r="A176" t="s">
        <v>516</v>
      </c>
      <c r="B176" t="s">
        <v>529</v>
      </c>
      <c r="C176" t="s">
        <v>1</v>
      </c>
      <c r="D176" t="s">
        <v>0</v>
      </c>
      <c r="E176">
        <v>446</v>
      </c>
      <c r="F176" t="s">
        <v>475</v>
      </c>
      <c r="G176" t="s">
        <v>476</v>
      </c>
      <c r="H176" s="3">
        <v>0</v>
      </c>
      <c r="I176" s="3">
        <v>0</v>
      </c>
      <c r="J176" s="3">
        <v>0</v>
      </c>
      <c r="K176" s="3">
        <v>28.08</v>
      </c>
      <c r="L176" s="3">
        <v>0</v>
      </c>
      <c r="M176" s="3">
        <v>0</v>
      </c>
      <c r="N176" s="3">
        <v>0</v>
      </c>
      <c r="O176" s="3">
        <v>3.6503999999999999</v>
      </c>
      <c r="P176" s="3">
        <v>31.730399999999999</v>
      </c>
      <c r="Q176">
        <v>3</v>
      </c>
    </row>
    <row r="177" spans="1:17" x14ac:dyDescent="0.25">
      <c r="A177" t="s">
        <v>516</v>
      </c>
      <c r="B177" t="s">
        <v>527</v>
      </c>
      <c r="C177" t="s">
        <v>1</v>
      </c>
      <c r="D177" t="s">
        <v>0</v>
      </c>
      <c r="E177">
        <v>366</v>
      </c>
      <c r="F177" t="s">
        <v>475</v>
      </c>
      <c r="G177" t="s">
        <v>476</v>
      </c>
      <c r="H177" s="3">
        <v>0</v>
      </c>
      <c r="I177" s="3">
        <v>0</v>
      </c>
      <c r="J177" s="3">
        <v>0</v>
      </c>
      <c r="K177" s="3">
        <v>28.08</v>
      </c>
      <c r="L177" s="3">
        <v>0</v>
      </c>
      <c r="M177" s="3">
        <v>0</v>
      </c>
      <c r="N177" s="3">
        <v>0</v>
      </c>
      <c r="O177" s="3">
        <v>3.6503999999999999</v>
      </c>
      <c r="P177" s="3">
        <v>31.730399999999999</v>
      </c>
      <c r="Q177">
        <v>3</v>
      </c>
    </row>
    <row r="178" spans="1:17" x14ac:dyDescent="0.25">
      <c r="A178" t="s">
        <v>516</v>
      </c>
      <c r="B178" t="s">
        <v>533</v>
      </c>
      <c r="C178" t="s">
        <v>1</v>
      </c>
      <c r="D178" t="s">
        <v>0</v>
      </c>
      <c r="E178">
        <v>404</v>
      </c>
      <c r="F178" t="s">
        <v>475</v>
      </c>
      <c r="G178" t="s">
        <v>476</v>
      </c>
      <c r="H178" s="3">
        <v>0</v>
      </c>
      <c r="I178" s="3">
        <v>0</v>
      </c>
      <c r="J178" s="3">
        <v>0</v>
      </c>
      <c r="K178" s="3">
        <v>56.26</v>
      </c>
      <c r="L178" s="3">
        <v>0</v>
      </c>
      <c r="M178" s="3">
        <v>0</v>
      </c>
      <c r="N178" s="3">
        <v>0</v>
      </c>
      <c r="O178" s="3">
        <v>7.3137999999999996</v>
      </c>
      <c r="P178" s="3">
        <v>63.573799999999999</v>
      </c>
      <c r="Q178">
        <v>3</v>
      </c>
    </row>
    <row r="179" spans="1:17" x14ac:dyDescent="0.25">
      <c r="A179" t="s">
        <v>516</v>
      </c>
      <c r="B179" t="s">
        <v>538</v>
      </c>
      <c r="C179" t="s">
        <v>1</v>
      </c>
      <c r="D179" t="s">
        <v>0</v>
      </c>
      <c r="E179">
        <v>230</v>
      </c>
      <c r="F179" t="s">
        <v>475</v>
      </c>
      <c r="G179" t="s">
        <v>476</v>
      </c>
      <c r="H179" s="3">
        <v>0</v>
      </c>
      <c r="I179" s="3">
        <v>0</v>
      </c>
      <c r="J179" s="3">
        <v>0</v>
      </c>
      <c r="K179" s="3">
        <v>28.08</v>
      </c>
      <c r="L179" s="3">
        <v>0</v>
      </c>
      <c r="M179" s="3">
        <v>0</v>
      </c>
      <c r="N179" s="3">
        <v>0</v>
      </c>
      <c r="O179" s="3">
        <v>3.6503999999999999</v>
      </c>
      <c r="P179" s="3">
        <v>31.730399999999999</v>
      </c>
      <c r="Q179">
        <v>3</v>
      </c>
    </row>
    <row r="180" spans="1:17" x14ac:dyDescent="0.25">
      <c r="A180" t="s">
        <v>516</v>
      </c>
      <c r="B180" t="s">
        <v>547</v>
      </c>
      <c r="C180" t="s">
        <v>1</v>
      </c>
      <c r="D180" t="s">
        <v>0</v>
      </c>
      <c r="E180">
        <v>423</v>
      </c>
      <c r="F180" t="s">
        <v>475</v>
      </c>
      <c r="G180" t="s">
        <v>476</v>
      </c>
      <c r="H180" s="3">
        <v>0</v>
      </c>
      <c r="I180" s="3">
        <v>0</v>
      </c>
      <c r="J180" s="3">
        <v>0</v>
      </c>
      <c r="K180" s="3">
        <v>56.26</v>
      </c>
      <c r="L180" s="3">
        <v>0</v>
      </c>
      <c r="M180" s="3">
        <v>0</v>
      </c>
      <c r="N180" s="3">
        <v>0</v>
      </c>
      <c r="O180" s="3">
        <v>7.3137999999999996</v>
      </c>
      <c r="P180" s="3">
        <v>63.573799999999999</v>
      </c>
      <c r="Q180">
        <v>3</v>
      </c>
    </row>
    <row r="181" spans="1:17" x14ac:dyDescent="0.25">
      <c r="A181" t="s">
        <v>516</v>
      </c>
      <c r="B181" t="s">
        <v>517</v>
      </c>
      <c r="C181" t="s">
        <v>1</v>
      </c>
      <c r="D181" t="s">
        <v>0</v>
      </c>
      <c r="E181">
        <v>376</v>
      </c>
      <c r="F181" t="s">
        <v>475</v>
      </c>
      <c r="G181" t="s">
        <v>476</v>
      </c>
      <c r="H181" s="3">
        <v>0</v>
      </c>
      <c r="I181" s="3">
        <v>0</v>
      </c>
      <c r="J181" s="3">
        <v>0</v>
      </c>
      <c r="K181" s="3">
        <v>56.26</v>
      </c>
      <c r="L181" s="3">
        <v>0</v>
      </c>
      <c r="M181" s="3">
        <v>0</v>
      </c>
      <c r="N181" s="3">
        <v>0</v>
      </c>
      <c r="O181" s="3">
        <v>7.3137999999999996</v>
      </c>
      <c r="P181" s="3">
        <v>63.573799999999999</v>
      </c>
      <c r="Q181">
        <v>3</v>
      </c>
    </row>
    <row r="182" spans="1:17" x14ac:dyDescent="0.25">
      <c r="A182" t="s">
        <v>516</v>
      </c>
      <c r="B182" t="s">
        <v>524</v>
      </c>
      <c r="C182" t="s">
        <v>1</v>
      </c>
      <c r="D182" t="s">
        <v>0</v>
      </c>
      <c r="E182">
        <v>308</v>
      </c>
      <c r="F182" t="s">
        <v>475</v>
      </c>
      <c r="G182" t="s">
        <v>476</v>
      </c>
      <c r="H182" s="3">
        <v>0</v>
      </c>
      <c r="I182" s="3">
        <v>0</v>
      </c>
      <c r="J182" s="3">
        <v>0</v>
      </c>
      <c r="K182" s="3">
        <v>56.26</v>
      </c>
      <c r="L182" s="3">
        <v>0</v>
      </c>
      <c r="M182" s="3">
        <v>0</v>
      </c>
      <c r="N182" s="3">
        <v>0</v>
      </c>
      <c r="O182" s="3">
        <v>7.3137999999999996</v>
      </c>
      <c r="P182" s="3">
        <v>63.573799999999999</v>
      </c>
      <c r="Q182">
        <v>3</v>
      </c>
    </row>
    <row r="183" spans="1:17" x14ac:dyDescent="0.25">
      <c r="A183" t="s">
        <v>516</v>
      </c>
      <c r="B183" t="s">
        <v>536</v>
      </c>
      <c r="C183" t="s">
        <v>1</v>
      </c>
      <c r="D183" t="s">
        <v>0</v>
      </c>
      <c r="E183">
        <v>260</v>
      </c>
      <c r="F183" t="s">
        <v>475</v>
      </c>
      <c r="G183" t="s">
        <v>476</v>
      </c>
      <c r="H183" s="3">
        <v>0</v>
      </c>
      <c r="I183" s="3">
        <v>0</v>
      </c>
      <c r="J183" s="3">
        <v>0</v>
      </c>
      <c r="K183" s="3">
        <v>56.26</v>
      </c>
      <c r="L183" s="3">
        <v>0</v>
      </c>
      <c r="M183" s="3">
        <v>0</v>
      </c>
      <c r="N183" s="3">
        <v>0</v>
      </c>
      <c r="O183" s="3">
        <v>7.3137999999999996</v>
      </c>
      <c r="P183" s="3">
        <v>63.573799999999999</v>
      </c>
      <c r="Q183">
        <v>3</v>
      </c>
    </row>
    <row r="184" spans="1:17" x14ac:dyDescent="0.25">
      <c r="A184" t="s">
        <v>516</v>
      </c>
      <c r="B184" t="s">
        <v>554</v>
      </c>
      <c r="C184" t="s">
        <v>1</v>
      </c>
      <c r="D184" t="s">
        <v>0</v>
      </c>
      <c r="E184">
        <v>470</v>
      </c>
      <c r="F184" t="s">
        <v>475</v>
      </c>
      <c r="G184" t="s">
        <v>476</v>
      </c>
      <c r="H184" s="3">
        <v>0</v>
      </c>
      <c r="I184" s="3">
        <v>0</v>
      </c>
      <c r="J184" s="3">
        <v>0</v>
      </c>
      <c r="K184" s="3">
        <v>45.2</v>
      </c>
      <c r="L184" s="3">
        <v>0</v>
      </c>
      <c r="M184" s="3">
        <v>0</v>
      </c>
      <c r="N184" s="3">
        <v>0</v>
      </c>
      <c r="O184" s="3">
        <v>5.8760000000000003</v>
      </c>
      <c r="P184" s="3">
        <v>51.076000000000001</v>
      </c>
      <c r="Q184">
        <v>3</v>
      </c>
    </row>
    <row r="185" spans="1:17" x14ac:dyDescent="0.25">
      <c r="A185" t="s">
        <v>516</v>
      </c>
      <c r="B185" t="s">
        <v>554</v>
      </c>
      <c r="C185" t="s">
        <v>1</v>
      </c>
      <c r="D185" t="s">
        <v>0</v>
      </c>
      <c r="E185">
        <v>466</v>
      </c>
      <c r="F185" t="s">
        <v>475</v>
      </c>
      <c r="G185" t="s">
        <v>476</v>
      </c>
      <c r="H185" s="3">
        <v>0</v>
      </c>
      <c r="I185" s="3">
        <v>0</v>
      </c>
      <c r="J185" s="3">
        <v>0</v>
      </c>
      <c r="K185" s="3">
        <v>34.25</v>
      </c>
      <c r="L185" s="3">
        <v>0</v>
      </c>
      <c r="M185" s="3">
        <v>0</v>
      </c>
      <c r="N185" s="3">
        <v>0</v>
      </c>
      <c r="O185" s="3">
        <v>4.4525000000000006</v>
      </c>
      <c r="P185" s="3">
        <v>38.702500000000001</v>
      </c>
      <c r="Q185">
        <v>3</v>
      </c>
    </row>
    <row r="186" spans="1:17" x14ac:dyDescent="0.25">
      <c r="A186" t="s">
        <v>516</v>
      </c>
      <c r="B186" t="s">
        <v>529</v>
      </c>
      <c r="C186" t="s">
        <v>1</v>
      </c>
      <c r="D186" t="s">
        <v>0</v>
      </c>
      <c r="E186">
        <v>445</v>
      </c>
      <c r="F186" t="s">
        <v>475</v>
      </c>
      <c r="G186" t="s">
        <v>476</v>
      </c>
      <c r="H186" s="3">
        <v>0</v>
      </c>
      <c r="I186" s="3">
        <v>0</v>
      </c>
      <c r="J186" s="3">
        <v>0</v>
      </c>
      <c r="K186" s="3">
        <v>55.03</v>
      </c>
      <c r="L186" s="3">
        <v>0</v>
      </c>
      <c r="M186" s="3">
        <v>0</v>
      </c>
      <c r="N186" s="3">
        <v>0</v>
      </c>
      <c r="O186" s="3">
        <v>7.1539000000000001</v>
      </c>
      <c r="P186" s="3">
        <v>62.183900000000001</v>
      </c>
      <c r="Q186">
        <v>3</v>
      </c>
    </row>
    <row r="187" spans="1:17" x14ac:dyDescent="0.25">
      <c r="A187" t="s">
        <v>516</v>
      </c>
      <c r="B187" t="s">
        <v>529</v>
      </c>
      <c r="C187" t="s">
        <v>1</v>
      </c>
      <c r="D187" t="s">
        <v>0</v>
      </c>
      <c r="E187">
        <v>405</v>
      </c>
      <c r="F187" t="s">
        <v>475</v>
      </c>
      <c r="G187" t="s">
        <v>476</v>
      </c>
      <c r="H187" s="3">
        <v>0</v>
      </c>
      <c r="I187" s="3">
        <v>0</v>
      </c>
      <c r="J187" s="3">
        <v>0</v>
      </c>
      <c r="K187" s="3">
        <v>36.78</v>
      </c>
      <c r="L187" s="3">
        <v>0</v>
      </c>
      <c r="M187" s="3">
        <v>0</v>
      </c>
      <c r="N187" s="3">
        <v>0</v>
      </c>
      <c r="O187" s="3">
        <v>4.7814000000000005</v>
      </c>
      <c r="P187" s="3">
        <v>41.561399999999999</v>
      </c>
      <c r="Q187">
        <v>3</v>
      </c>
    </row>
    <row r="188" spans="1:17" x14ac:dyDescent="0.25">
      <c r="A188" t="s">
        <v>516</v>
      </c>
      <c r="B188" t="s">
        <v>528</v>
      </c>
      <c r="C188" t="s">
        <v>1</v>
      </c>
      <c r="D188" t="s">
        <v>0</v>
      </c>
      <c r="E188">
        <v>385</v>
      </c>
      <c r="F188" t="s">
        <v>475</v>
      </c>
      <c r="G188" t="s">
        <v>476</v>
      </c>
      <c r="H188" s="3">
        <v>0</v>
      </c>
      <c r="I188" s="3">
        <v>0</v>
      </c>
      <c r="J188" s="3">
        <v>0</v>
      </c>
      <c r="K188" s="3">
        <v>66.83</v>
      </c>
      <c r="L188" s="3">
        <v>0</v>
      </c>
      <c r="M188" s="3">
        <v>0</v>
      </c>
      <c r="N188" s="3">
        <v>0</v>
      </c>
      <c r="O188" s="3">
        <v>8.6879000000000008</v>
      </c>
      <c r="P188" s="3">
        <v>75.517899999999997</v>
      </c>
      <c r="Q188">
        <v>3</v>
      </c>
    </row>
    <row r="189" spans="1:17" x14ac:dyDescent="0.25">
      <c r="A189" t="s">
        <v>516</v>
      </c>
      <c r="B189" t="s">
        <v>525</v>
      </c>
      <c r="C189" t="s">
        <v>1</v>
      </c>
      <c r="D189" t="s">
        <v>0</v>
      </c>
      <c r="E189">
        <v>367</v>
      </c>
      <c r="F189" t="s">
        <v>475</v>
      </c>
      <c r="G189" t="s">
        <v>476</v>
      </c>
      <c r="H189" s="3">
        <v>0</v>
      </c>
      <c r="I189" s="3">
        <v>0</v>
      </c>
      <c r="J189" s="3">
        <v>0</v>
      </c>
      <c r="K189" s="3">
        <v>38.75</v>
      </c>
      <c r="L189" s="3">
        <v>0</v>
      </c>
      <c r="M189" s="3">
        <v>0</v>
      </c>
      <c r="N189" s="3">
        <v>0</v>
      </c>
      <c r="O189" s="3">
        <v>5.0375000000000005</v>
      </c>
      <c r="P189" s="3">
        <v>43.787500000000001</v>
      </c>
      <c r="Q189">
        <v>3</v>
      </c>
    </row>
    <row r="190" spans="1:17" x14ac:dyDescent="0.25">
      <c r="A190" t="s">
        <v>516</v>
      </c>
      <c r="B190" t="s">
        <v>525</v>
      </c>
      <c r="C190" t="s">
        <v>1</v>
      </c>
      <c r="D190" t="s">
        <v>0</v>
      </c>
      <c r="E190">
        <v>337</v>
      </c>
      <c r="F190" t="s">
        <v>475</v>
      </c>
      <c r="G190" t="s">
        <v>476</v>
      </c>
      <c r="H190" s="3">
        <v>0</v>
      </c>
      <c r="I190" s="3">
        <v>0</v>
      </c>
      <c r="J190" s="3">
        <v>0</v>
      </c>
      <c r="K190" s="3">
        <v>28.08</v>
      </c>
      <c r="L190" s="3">
        <v>0</v>
      </c>
      <c r="M190" s="3">
        <v>0</v>
      </c>
      <c r="N190" s="3">
        <v>0</v>
      </c>
      <c r="O190" s="3">
        <v>3.6503999999999999</v>
      </c>
      <c r="P190" s="3">
        <v>31.730399999999999</v>
      </c>
      <c r="Q190">
        <v>3</v>
      </c>
    </row>
    <row r="191" spans="1:17" x14ac:dyDescent="0.25">
      <c r="A191" t="s">
        <v>516</v>
      </c>
      <c r="B191" t="s">
        <v>543</v>
      </c>
      <c r="C191" t="s">
        <v>1</v>
      </c>
      <c r="D191" t="s">
        <v>0</v>
      </c>
      <c r="E191">
        <v>322</v>
      </c>
      <c r="F191" t="s">
        <v>475</v>
      </c>
      <c r="G191" t="s">
        <v>476</v>
      </c>
      <c r="H191" s="3">
        <v>0</v>
      </c>
      <c r="I191" s="3">
        <v>0</v>
      </c>
      <c r="J191" s="3">
        <v>0</v>
      </c>
      <c r="K191" s="3">
        <v>59.81</v>
      </c>
      <c r="L191" s="3">
        <v>0</v>
      </c>
      <c r="M191" s="3">
        <v>0</v>
      </c>
      <c r="N191" s="3">
        <v>0</v>
      </c>
      <c r="O191" s="3">
        <v>7.7753000000000005</v>
      </c>
      <c r="P191" s="3">
        <v>67.585300000000004</v>
      </c>
      <c r="Q191">
        <v>3</v>
      </c>
    </row>
    <row r="192" spans="1:17" x14ac:dyDescent="0.25">
      <c r="A192" t="s">
        <v>516</v>
      </c>
      <c r="B192" t="s">
        <v>534</v>
      </c>
      <c r="C192" t="s">
        <v>1</v>
      </c>
      <c r="D192" t="s">
        <v>0</v>
      </c>
      <c r="E192">
        <v>300</v>
      </c>
      <c r="F192" t="s">
        <v>475</v>
      </c>
      <c r="G192" t="s">
        <v>476</v>
      </c>
      <c r="H192" s="3">
        <v>0</v>
      </c>
      <c r="I192" s="3">
        <v>0</v>
      </c>
      <c r="J192" s="3">
        <v>0</v>
      </c>
      <c r="K192" s="3">
        <v>40.71</v>
      </c>
      <c r="L192" s="3">
        <v>0</v>
      </c>
      <c r="M192" s="3">
        <v>0</v>
      </c>
      <c r="N192" s="3">
        <v>0</v>
      </c>
      <c r="O192" s="3">
        <v>5.2923</v>
      </c>
      <c r="P192" s="3">
        <v>46.002299999999998</v>
      </c>
      <c r="Q192">
        <v>3</v>
      </c>
    </row>
    <row r="193" spans="1:17" x14ac:dyDescent="0.25">
      <c r="A193" t="s">
        <v>516</v>
      </c>
      <c r="B193" t="s">
        <v>535</v>
      </c>
      <c r="C193" t="s">
        <v>1</v>
      </c>
      <c r="D193" t="s">
        <v>0</v>
      </c>
      <c r="E193">
        <v>283</v>
      </c>
      <c r="F193" t="s">
        <v>475</v>
      </c>
      <c r="G193" t="s">
        <v>476</v>
      </c>
      <c r="H193" s="3">
        <v>0</v>
      </c>
      <c r="I193" s="3">
        <v>0</v>
      </c>
      <c r="J193" s="3">
        <v>0</v>
      </c>
      <c r="K193" s="3">
        <v>50.82</v>
      </c>
      <c r="L193" s="3">
        <v>0</v>
      </c>
      <c r="M193" s="3">
        <v>0</v>
      </c>
      <c r="N193" s="3">
        <v>0</v>
      </c>
      <c r="O193" s="3">
        <v>6.6066000000000003</v>
      </c>
      <c r="P193" s="3">
        <v>57.426600000000001</v>
      </c>
      <c r="Q193">
        <v>3</v>
      </c>
    </row>
    <row r="194" spans="1:17" x14ac:dyDescent="0.25">
      <c r="A194" t="s">
        <v>516</v>
      </c>
      <c r="B194" t="s">
        <v>520</v>
      </c>
      <c r="C194" t="s">
        <v>1</v>
      </c>
      <c r="D194" t="s">
        <v>0</v>
      </c>
      <c r="E194">
        <v>271</v>
      </c>
      <c r="F194" t="s">
        <v>475</v>
      </c>
      <c r="G194" t="s">
        <v>476</v>
      </c>
      <c r="H194" s="3">
        <v>0</v>
      </c>
      <c r="I194" s="3">
        <v>0</v>
      </c>
      <c r="J194" s="3">
        <v>0</v>
      </c>
      <c r="K194" s="3">
        <v>60.37</v>
      </c>
      <c r="L194" s="3">
        <v>0</v>
      </c>
      <c r="M194" s="3">
        <v>0</v>
      </c>
      <c r="N194" s="3">
        <v>0</v>
      </c>
      <c r="O194" s="3">
        <v>7.8480999999999996</v>
      </c>
      <c r="P194" s="3">
        <v>68.218099999999993</v>
      </c>
      <c r="Q194">
        <v>3</v>
      </c>
    </row>
    <row r="195" spans="1:17" x14ac:dyDescent="0.25">
      <c r="A195" t="s">
        <v>516</v>
      </c>
      <c r="B195" t="s">
        <v>537</v>
      </c>
      <c r="C195" t="s">
        <v>1</v>
      </c>
      <c r="D195" t="s">
        <v>0</v>
      </c>
      <c r="E195">
        <v>247</v>
      </c>
      <c r="F195" t="s">
        <v>475</v>
      </c>
      <c r="G195" t="s">
        <v>476</v>
      </c>
      <c r="H195" s="3">
        <v>0</v>
      </c>
      <c r="I195" s="3">
        <v>0</v>
      </c>
      <c r="J195" s="3">
        <v>0</v>
      </c>
      <c r="K195" s="3">
        <v>48.29</v>
      </c>
      <c r="L195" s="3">
        <v>0</v>
      </c>
      <c r="M195" s="3">
        <v>0</v>
      </c>
      <c r="N195" s="3">
        <v>0</v>
      </c>
      <c r="O195" s="3">
        <v>6.2777000000000003</v>
      </c>
      <c r="P195" s="3">
        <v>54.567700000000002</v>
      </c>
      <c r="Q195">
        <v>3</v>
      </c>
    </row>
    <row r="196" spans="1:17" x14ac:dyDescent="0.25">
      <c r="A196" t="s">
        <v>516</v>
      </c>
      <c r="B196" t="s">
        <v>538</v>
      </c>
      <c r="C196" t="s">
        <v>1</v>
      </c>
      <c r="D196" t="s">
        <v>0</v>
      </c>
      <c r="E196">
        <v>231</v>
      </c>
      <c r="F196" t="s">
        <v>475</v>
      </c>
      <c r="G196" t="s">
        <v>476</v>
      </c>
      <c r="H196" s="3">
        <v>0</v>
      </c>
      <c r="I196" s="3">
        <v>0</v>
      </c>
      <c r="J196" s="3">
        <v>0</v>
      </c>
      <c r="K196" s="3">
        <v>43.24</v>
      </c>
      <c r="L196" s="3">
        <v>0</v>
      </c>
      <c r="M196" s="3">
        <v>0</v>
      </c>
      <c r="N196" s="3">
        <v>0</v>
      </c>
      <c r="O196" s="3">
        <v>5.6212000000000009</v>
      </c>
      <c r="P196" s="3">
        <v>48.861200000000004</v>
      </c>
      <c r="Q196">
        <v>3</v>
      </c>
    </row>
    <row r="197" spans="1:17" x14ac:dyDescent="0.25">
      <c r="A197" t="s">
        <v>516</v>
      </c>
      <c r="B197" t="s">
        <v>531</v>
      </c>
      <c r="C197" t="s">
        <v>1</v>
      </c>
      <c r="D197" t="s">
        <v>0</v>
      </c>
      <c r="E197">
        <v>434</v>
      </c>
      <c r="F197" t="s">
        <v>475</v>
      </c>
      <c r="G197" t="s">
        <v>476</v>
      </c>
      <c r="H197" s="3">
        <v>0</v>
      </c>
      <c r="I197" s="3">
        <v>0</v>
      </c>
      <c r="J197" s="3">
        <v>0</v>
      </c>
      <c r="K197" s="3">
        <v>48.57</v>
      </c>
      <c r="L197" s="3">
        <v>0</v>
      </c>
      <c r="M197" s="3">
        <v>0</v>
      </c>
      <c r="N197" s="3">
        <v>0</v>
      </c>
      <c r="O197" s="3">
        <v>6.3140999999999998</v>
      </c>
      <c r="P197" s="3">
        <v>54.884100000000004</v>
      </c>
      <c r="Q197">
        <v>3</v>
      </c>
    </row>
    <row r="198" spans="1:17" x14ac:dyDescent="0.25">
      <c r="A198" t="s">
        <v>516</v>
      </c>
      <c r="B198" t="s">
        <v>532</v>
      </c>
      <c r="C198" t="s">
        <v>1</v>
      </c>
      <c r="D198" t="s">
        <v>0</v>
      </c>
      <c r="E198">
        <v>416</v>
      </c>
      <c r="F198" t="s">
        <v>475</v>
      </c>
      <c r="G198" t="s">
        <v>476</v>
      </c>
      <c r="H198" s="3">
        <v>0</v>
      </c>
      <c r="I198" s="3">
        <v>0</v>
      </c>
      <c r="J198" s="3">
        <v>0</v>
      </c>
      <c r="K198" s="3">
        <v>36.78</v>
      </c>
      <c r="L198" s="3">
        <v>0</v>
      </c>
      <c r="M198" s="3">
        <v>0</v>
      </c>
      <c r="N198" s="3">
        <v>0</v>
      </c>
      <c r="O198" s="3">
        <v>4.7814000000000005</v>
      </c>
      <c r="P198" s="3">
        <v>41.561399999999999</v>
      </c>
      <c r="Q198">
        <v>3</v>
      </c>
    </row>
    <row r="199" spans="1:17" x14ac:dyDescent="0.25">
      <c r="A199" t="s">
        <v>516</v>
      </c>
      <c r="B199" t="s">
        <v>528</v>
      </c>
      <c r="C199" t="s">
        <v>1</v>
      </c>
      <c r="D199" t="s">
        <v>0</v>
      </c>
      <c r="E199">
        <v>382</v>
      </c>
      <c r="F199" t="s">
        <v>475</v>
      </c>
      <c r="G199" t="s">
        <v>476</v>
      </c>
      <c r="H199" s="3">
        <v>0</v>
      </c>
      <c r="I199" s="3">
        <v>0</v>
      </c>
      <c r="J199" s="3">
        <v>0</v>
      </c>
      <c r="K199" s="3">
        <v>45.2</v>
      </c>
      <c r="L199" s="3">
        <v>0</v>
      </c>
      <c r="M199" s="3">
        <v>0</v>
      </c>
      <c r="N199" s="3">
        <v>0</v>
      </c>
      <c r="O199" s="3">
        <v>5.8760000000000003</v>
      </c>
      <c r="P199" s="3">
        <v>51.076000000000001</v>
      </c>
      <c r="Q199">
        <v>3</v>
      </c>
    </row>
    <row r="200" spans="1:17" x14ac:dyDescent="0.25">
      <c r="A200" t="s">
        <v>516</v>
      </c>
      <c r="B200" t="s">
        <v>526</v>
      </c>
      <c r="C200" t="s">
        <v>1</v>
      </c>
      <c r="D200" t="s">
        <v>0</v>
      </c>
      <c r="E200">
        <v>343</v>
      </c>
      <c r="F200" t="s">
        <v>475</v>
      </c>
      <c r="G200" t="s">
        <v>476</v>
      </c>
      <c r="H200" s="3">
        <v>0</v>
      </c>
      <c r="I200" s="3">
        <v>0</v>
      </c>
      <c r="J200" s="3">
        <v>0</v>
      </c>
      <c r="K200" s="3">
        <v>35.1</v>
      </c>
      <c r="L200" s="3">
        <v>0</v>
      </c>
      <c r="M200" s="3">
        <v>0</v>
      </c>
      <c r="N200" s="3">
        <v>0</v>
      </c>
      <c r="O200" s="3">
        <v>4.5630000000000006</v>
      </c>
      <c r="P200" s="3">
        <v>39.663000000000004</v>
      </c>
      <c r="Q200">
        <v>3</v>
      </c>
    </row>
    <row r="201" spans="1:17" x14ac:dyDescent="0.25">
      <c r="A201" t="s">
        <v>516</v>
      </c>
      <c r="B201" t="s">
        <v>543</v>
      </c>
      <c r="C201" t="s">
        <v>1</v>
      </c>
      <c r="D201" t="s">
        <v>0</v>
      </c>
      <c r="E201">
        <v>310</v>
      </c>
      <c r="F201" t="s">
        <v>475</v>
      </c>
      <c r="G201" t="s">
        <v>476</v>
      </c>
      <c r="H201" s="3">
        <v>0</v>
      </c>
      <c r="I201" s="3">
        <v>0</v>
      </c>
      <c r="J201" s="3">
        <v>0</v>
      </c>
      <c r="K201" s="3">
        <v>45.48</v>
      </c>
      <c r="L201" s="3">
        <v>0</v>
      </c>
      <c r="M201" s="3">
        <v>0</v>
      </c>
      <c r="N201" s="3">
        <v>0</v>
      </c>
      <c r="O201" s="3">
        <v>5.9123999999999999</v>
      </c>
      <c r="P201" s="3">
        <v>51.392399999999995</v>
      </c>
      <c r="Q201">
        <v>3</v>
      </c>
    </row>
    <row r="202" spans="1:17" x14ac:dyDescent="0.25">
      <c r="A202" t="s">
        <v>516</v>
      </c>
      <c r="B202" t="s">
        <v>535</v>
      </c>
      <c r="C202" t="s">
        <v>1</v>
      </c>
      <c r="D202" t="s">
        <v>0</v>
      </c>
      <c r="E202">
        <v>287</v>
      </c>
      <c r="F202" t="s">
        <v>475</v>
      </c>
      <c r="G202" t="s">
        <v>476</v>
      </c>
      <c r="H202" s="3">
        <v>0</v>
      </c>
      <c r="I202" s="3">
        <v>0</v>
      </c>
      <c r="J202" s="3">
        <v>0</v>
      </c>
      <c r="K202" s="3">
        <v>50.54</v>
      </c>
      <c r="L202" s="3">
        <v>0</v>
      </c>
      <c r="M202" s="3">
        <v>0</v>
      </c>
      <c r="N202" s="3">
        <v>0</v>
      </c>
      <c r="O202" s="3">
        <v>6.5701999999999998</v>
      </c>
      <c r="P202" s="3">
        <v>57.110199999999999</v>
      </c>
      <c r="Q202">
        <v>3</v>
      </c>
    </row>
    <row r="203" spans="1:17" x14ac:dyDescent="0.25">
      <c r="A203" t="s">
        <v>516</v>
      </c>
      <c r="B203" t="s">
        <v>541</v>
      </c>
      <c r="C203" t="s">
        <v>1</v>
      </c>
      <c r="D203" t="s">
        <v>0</v>
      </c>
      <c r="E203">
        <v>267</v>
      </c>
      <c r="F203" t="s">
        <v>475</v>
      </c>
      <c r="G203" t="s">
        <v>476</v>
      </c>
      <c r="H203" s="3">
        <v>0</v>
      </c>
      <c r="I203" s="3">
        <v>0</v>
      </c>
      <c r="J203" s="3">
        <v>0</v>
      </c>
      <c r="K203" s="3">
        <v>46.05</v>
      </c>
      <c r="L203" s="3">
        <v>0</v>
      </c>
      <c r="M203" s="3">
        <v>0</v>
      </c>
      <c r="N203" s="3">
        <v>0</v>
      </c>
      <c r="O203" s="3">
        <v>5.9864999999999995</v>
      </c>
      <c r="P203" s="3">
        <v>52.036499999999997</v>
      </c>
      <c r="Q203">
        <v>3</v>
      </c>
    </row>
    <row r="204" spans="1:17" x14ac:dyDescent="0.25">
      <c r="A204" t="s">
        <v>516</v>
      </c>
      <c r="B204" t="s">
        <v>539</v>
      </c>
      <c r="C204" t="s">
        <v>1</v>
      </c>
      <c r="D204" t="s">
        <v>0</v>
      </c>
      <c r="E204">
        <v>239</v>
      </c>
      <c r="F204" t="s">
        <v>475</v>
      </c>
      <c r="G204" t="s">
        <v>476</v>
      </c>
      <c r="H204" s="3">
        <v>0</v>
      </c>
      <c r="I204" s="3">
        <v>0</v>
      </c>
      <c r="J204" s="3">
        <v>0</v>
      </c>
      <c r="K204" s="3">
        <v>39.869999999999997</v>
      </c>
      <c r="L204" s="3">
        <v>0</v>
      </c>
      <c r="M204" s="3">
        <v>0</v>
      </c>
      <c r="N204" s="3">
        <v>0</v>
      </c>
      <c r="O204" s="3">
        <v>5.1830999999999996</v>
      </c>
      <c r="P204" s="3">
        <v>45.053100000000001</v>
      </c>
      <c r="Q204">
        <v>3</v>
      </c>
    </row>
    <row r="205" spans="1:17" x14ac:dyDescent="0.25">
      <c r="A205" t="s">
        <v>516</v>
      </c>
      <c r="B205" t="s">
        <v>537</v>
      </c>
      <c r="C205" t="s">
        <v>1</v>
      </c>
      <c r="D205" t="s">
        <v>0</v>
      </c>
      <c r="E205">
        <v>135</v>
      </c>
      <c r="F205" t="s">
        <v>479</v>
      </c>
      <c r="G205" t="s">
        <v>480</v>
      </c>
      <c r="H205" s="3">
        <v>0</v>
      </c>
      <c r="I205" s="3">
        <v>0</v>
      </c>
      <c r="J205" s="3">
        <v>0</v>
      </c>
      <c r="K205" s="3">
        <v>169.02</v>
      </c>
      <c r="L205" s="3">
        <v>0</v>
      </c>
      <c r="M205" s="3">
        <v>0</v>
      </c>
      <c r="N205" s="3">
        <v>0</v>
      </c>
      <c r="O205" s="3">
        <v>21.972600000000003</v>
      </c>
      <c r="P205" s="3">
        <v>190.99260000000001</v>
      </c>
      <c r="Q205">
        <v>3</v>
      </c>
    </row>
    <row r="206" spans="1:17" x14ac:dyDescent="0.25">
      <c r="A206" t="s">
        <v>516</v>
      </c>
      <c r="B206" t="s">
        <v>520</v>
      </c>
      <c r="C206" t="s">
        <v>1</v>
      </c>
      <c r="D206" t="s">
        <v>0</v>
      </c>
      <c r="E206">
        <v>115301</v>
      </c>
      <c r="F206" t="s">
        <v>491</v>
      </c>
      <c r="G206" t="s">
        <v>492</v>
      </c>
      <c r="H206" s="3">
        <v>0</v>
      </c>
      <c r="I206" s="3">
        <v>0</v>
      </c>
      <c r="J206" s="3">
        <v>0</v>
      </c>
      <c r="K206" s="3">
        <v>149.49</v>
      </c>
      <c r="L206" s="3">
        <v>0</v>
      </c>
      <c r="M206" s="3">
        <v>0</v>
      </c>
      <c r="N206" s="3">
        <v>0</v>
      </c>
      <c r="O206" s="3">
        <v>19.433700000000002</v>
      </c>
      <c r="P206" s="3">
        <v>168.9237</v>
      </c>
      <c r="Q206">
        <v>3</v>
      </c>
    </row>
    <row r="207" spans="1:17" x14ac:dyDescent="0.25">
      <c r="A207" t="s">
        <v>516</v>
      </c>
      <c r="B207" t="s">
        <v>106</v>
      </c>
      <c r="C207" t="s">
        <v>1</v>
      </c>
      <c r="D207" t="s">
        <v>0</v>
      </c>
      <c r="E207">
        <v>6278</v>
      </c>
      <c r="F207" t="s">
        <v>571</v>
      </c>
      <c r="G207" t="s">
        <v>572</v>
      </c>
      <c r="H207" s="3">
        <v>0</v>
      </c>
      <c r="I207" s="3">
        <v>0</v>
      </c>
      <c r="J207" s="3">
        <v>0</v>
      </c>
      <c r="K207" s="3">
        <v>269.02999999999997</v>
      </c>
      <c r="L207" s="3">
        <v>0</v>
      </c>
      <c r="M207" s="3">
        <v>0</v>
      </c>
      <c r="N207" s="3">
        <v>0</v>
      </c>
      <c r="O207" s="3">
        <v>34.9739</v>
      </c>
      <c r="P207" s="3">
        <v>304.00389999999999</v>
      </c>
      <c r="Q207">
        <v>3</v>
      </c>
    </row>
    <row r="208" spans="1:17" x14ac:dyDescent="0.25">
      <c r="A208" t="s">
        <v>567</v>
      </c>
      <c r="B208" t="s">
        <v>633</v>
      </c>
      <c r="C208" t="s">
        <v>1</v>
      </c>
      <c r="D208" t="s">
        <v>0</v>
      </c>
      <c r="E208">
        <v>55074</v>
      </c>
      <c r="F208" t="s">
        <v>418</v>
      </c>
      <c r="G208" t="s">
        <v>419</v>
      </c>
      <c r="H208" s="3">
        <v>11.29</v>
      </c>
      <c r="I208" s="3">
        <v>0</v>
      </c>
      <c r="J208" s="3">
        <v>0</v>
      </c>
      <c r="K208" s="3">
        <v>106.94</v>
      </c>
      <c r="L208" s="3">
        <v>0</v>
      </c>
      <c r="M208" s="3">
        <v>0</v>
      </c>
      <c r="N208" s="3">
        <v>0</v>
      </c>
      <c r="O208" s="3">
        <v>13.902200000000001</v>
      </c>
      <c r="P208" s="3">
        <v>132.13219999999998</v>
      </c>
      <c r="Q208">
        <v>3</v>
      </c>
    </row>
    <row r="209" spans="1:17" x14ac:dyDescent="0.25">
      <c r="A209" t="s">
        <v>516</v>
      </c>
      <c r="B209" t="s">
        <v>528</v>
      </c>
      <c r="C209" t="s">
        <v>1</v>
      </c>
      <c r="D209" t="s">
        <v>0</v>
      </c>
      <c r="E209">
        <v>134</v>
      </c>
      <c r="F209" t="s">
        <v>565</v>
      </c>
      <c r="G209" t="s">
        <v>566</v>
      </c>
      <c r="H209" s="3">
        <v>0</v>
      </c>
      <c r="I209" s="3">
        <v>0</v>
      </c>
      <c r="J209" s="3">
        <v>0</v>
      </c>
      <c r="K209" s="3">
        <v>75</v>
      </c>
      <c r="L209" s="3">
        <v>0</v>
      </c>
      <c r="M209" s="3">
        <v>0</v>
      </c>
      <c r="N209" s="3">
        <v>0</v>
      </c>
      <c r="O209" s="3">
        <v>9.75</v>
      </c>
      <c r="P209" s="3">
        <v>84.75</v>
      </c>
      <c r="Q209">
        <v>3</v>
      </c>
    </row>
    <row r="210" spans="1:17" x14ac:dyDescent="0.25">
      <c r="A210" t="s">
        <v>516</v>
      </c>
      <c r="B210" t="s">
        <v>531</v>
      </c>
      <c r="C210" t="s">
        <v>1</v>
      </c>
      <c r="D210" t="s">
        <v>0</v>
      </c>
      <c r="E210">
        <v>215866</v>
      </c>
      <c r="F210" t="s">
        <v>563</v>
      </c>
      <c r="G210" t="s">
        <v>564</v>
      </c>
      <c r="H210" s="3">
        <v>0</v>
      </c>
      <c r="I210" s="3">
        <v>0</v>
      </c>
      <c r="J210" s="3">
        <v>0</v>
      </c>
      <c r="K210" s="3">
        <v>14.76</v>
      </c>
      <c r="L210" s="3">
        <v>0</v>
      </c>
      <c r="M210" s="3">
        <v>0</v>
      </c>
      <c r="N210" s="3">
        <v>0</v>
      </c>
      <c r="O210" s="3">
        <v>1.9188000000000001</v>
      </c>
      <c r="P210" s="3">
        <v>16.678799999999999</v>
      </c>
      <c r="Q210">
        <v>3</v>
      </c>
    </row>
    <row r="211" spans="1:17" x14ac:dyDescent="0.25">
      <c r="A211" t="s">
        <v>516</v>
      </c>
      <c r="B211" t="s">
        <v>545</v>
      </c>
      <c r="C211" t="s">
        <v>1</v>
      </c>
      <c r="D211" t="s">
        <v>0</v>
      </c>
      <c r="E211">
        <v>2447</v>
      </c>
      <c r="F211" t="s">
        <v>561</v>
      </c>
      <c r="G211" t="s">
        <v>562</v>
      </c>
      <c r="H211" s="3">
        <v>0</v>
      </c>
      <c r="I211" s="3">
        <v>0</v>
      </c>
      <c r="J211" s="3">
        <v>0</v>
      </c>
      <c r="K211" s="3">
        <v>4.42</v>
      </c>
      <c r="L211" s="3">
        <v>0</v>
      </c>
      <c r="M211" s="3">
        <v>0</v>
      </c>
      <c r="N211" s="3">
        <v>0</v>
      </c>
      <c r="O211" s="3">
        <v>0.5746</v>
      </c>
      <c r="P211" s="3">
        <v>4.9946000000000002</v>
      </c>
      <c r="Q211">
        <v>3</v>
      </c>
    </row>
    <row r="212" spans="1:17" x14ac:dyDescent="0.25">
      <c r="A212" t="s">
        <v>516</v>
      </c>
      <c r="B212" t="s">
        <v>547</v>
      </c>
      <c r="C212" t="s">
        <v>1</v>
      </c>
      <c r="D212" t="s">
        <v>0</v>
      </c>
      <c r="E212">
        <v>1605</v>
      </c>
      <c r="F212" t="s">
        <v>559</v>
      </c>
      <c r="G212" t="s">
        <v>560</v>
      </c>
      <c r="H212" s="3">
        <v>0</v>
      </c>
      <c r="I212" s="3">
        <v>0</v>
      </c>
      <c r="J212" s="3">
        <v>0</v>
      </c>
      <c r="K212" s="3">
        <v>4.42</v>
      </c>
      <c r="L212" s="3">
        <v>0</v>
      </c>
      <c r="M212" s="3">
        <v>0</v>
      </c>
      <c r="N212" s="3">
        <v>0</v>
      </c>
      <c r="O212" s="3">
        <v>0.5746</v>
      </c>
      <c r="P212" s="3">
        <v>4.9946000000000002</v>
      </c>
      <c r="Q212">
        <v>3</v>
      </c>
    </row>
    <row r="213" spans="1:17" x14ac:dyDescent="0.25">
      <c r="A213" t="s">
        <v>516</v>
      </c>
      <c r="B213" t="s">
        <v>537</v>
      </c>
      <c r="C213" t="s">
        <v>1</v>
      </c>
      <c r="D213" t="s">
        <v>0</v>
      </c>
      <c r="E213">
        <v>161098</v>
      </c>
      <c r="F213" t="s">
        <v>425</v>
      </c>
      <c r="G213" t="s">
        <v>426</v>
      </c>
      <c r="H213" s="3">
        <v>0</v>
      </c>
      <c r="I213" s="3">
        <v>0</v>
      </c>
      <c r="J213" s="3">
        <v>0</v>
      </c>
      <c r="K213" s="3">
        <v>4.91</v>
      </c>
      <c r="L213" s="3">
        <v>0</v>
      </c>
      <c r="M213" s="3">
        <v>0</v>
      </c>
      <c r="N213" s="3">
        <v>0</v>
      </c>
      <c r="O213" s="3">
        <v>0.63830000000000009</v>
      </c>
      <c r="P213" s="3">
        <v>5.5483000000000002</v>
      </c>
      <c r="Q213">
        <v>3</v>
      </c>
    </row>
    <row r="214" spans="1:17" x14ac:dyDescent="0.25">
      <c r="A214" t="s">
        <v>516</v>
      </c>
      <c r="B214" t="s">
        <v>126</v>
      </c>
      <c r="C214" t="s">
        <v>1</v>
      </c>
      <c r="D214" t="s">
        <v>0</v>
      </c>
      <c r="E214">
        <v>3150604</v>
      </c>
      <c r="F214" t="s">
        <v>557</v>
      </c>
      <c r="G214" t="s">
        <v>558</v>
      </c>
      <c r="H214" s="3">
        <v>0</v>
      </c>
      <c r="I214" s="3">
        <v>0</v>
      </c>
      <c r="J214" s="3">
        <v>0</v>
      </c>
      <c r="K214" s="3">
        <v>26.16</v>
      </c>
      <c r="L214" s="3">
        <v>0</v>
      </c>
      <c r="M214" s="3">
        <v>0</v>
      </c>
      <c r="N214" s="3">
        <v>0</v>
      </c>
      <c r="O214" s="3">
        <v>3.4008000000000003</v>
      </c>
      <c r="P214" s="3">
        <v>29.5608</v>
      </c>
      <c r="Q214">
        <v>3</v>
      </c>
    </row>
    <row r="215" spans="1:17" x14ac:dyDescent="0.25">
      <c r="A215" t="s">
        <v>516</v>
      </c>
      <c r="B215" t="s">
        <v>539</v>
      </c>
      <c r="C215" t="s">
        <v>1</v>
      </c>
      <c r="D215" t="s">
        <v>0</v>
      </c>
      <c r="E215">
        <v>3745433</v>
      </c>
      <c r="F215" t="s">
        <v>557</v>
      </c>
      <c r="G215" t="s">
        <v>558</v>
      </c>
      <c r="H215" s="3">
        <v>0</v>
      </c>
      <c r="I215" s="3">
        <v>0</v>
      </c>
      <c r="J215" s="3">
        <v>0</v>
      </c>
      <c r="K215" s="3">
        <v>28.49</v>
      </c>
      <c r="L215" s="3">
        <v>0</v>
      </c>
      <c r="M215" s="3">
        <v>0</v>
      </c>
      <c r="N215" s="3">
        <v>0</v>
      </c>
      <c r="O215" s="3">
        <v>3.7037</v>
      </c>
      <c r="P215" s="3">
        <v>32.1937</v>
      </c>
      <c r="Q215">
        <v>3</v>
      </c>
    </row>
    <row r="216" spans="1:17" x14ac:dyDescent="0.25">
      <c r="A216" t="s">
        <v>516</v>
      </c>
      <c r="B216" t="s">
        <v>99</v>
      </c>
      <c r="C216" t="s">
        <v>1</v>
      </c>
      <c r="D216" t="s">
        <v>0</v>
      </c>
      <c r="E216">
        <v>3653346</v>
      </c>
      <c r="F216" t="s">
        <v>433</v>
      </c>
      <c r="G216" t="s">
        <v>434</v>
      </c>
      <c r="H216" s="3">
        <v>0</v>
      </c>
      <c r="I216" s="3">
        <v>0</v>
      </c>
      <c r="J216" s="3">
        <v>0</v>
      </c>
      <c r="K216" s="3">
        <v>75.63</v>
      </c>
      <c r="L216" s="3">
        <v>0</v>
      </c>
      <c r="M216" s="3">
        <v>0</v>
      </c>
      <c r="N216" s="3">
        <v>0</v>
      </c>
      <c r="O216" s="3">
        <v>9.8318999999999992</v>
      </c>
      <c r="P216" s="3">
        <v>85.4619</v>
      </c>
      <c r="Q216">
        <v>3</v>
      </c>
    </row>
    <row r="217" spans="1:17" x14ac:dyDescent="0.25">
      <c r="A217" t="s">
        <v>516</v>
      </c>
      <c r="B217" t="s">
        <v>531</v>
      </c>
      <c r="C217" t="s">
        <v>1</v>
      </c>
      <c r="D217" t="s">
        <v>0</v>
      </c>
      <c r="E217">
        <v>51</v>
      </c>
      <c r="F217" t="s">
        <v>555</v>
      </c>
      <c r="G217" t="s">
        <v>556</v>
      </c>
      <c r="H217" s="3">
        <v>0</v>
      </c>
      <c r="I217" s="3">
        <v>0</v>
      </c>
      <c r="J217" s="3">
        <v>0</v>
      </c>
      <c r="K217" s="3">
        <v>20</v>
      </c>
      <c r="L217" s="3">
        <v>0</v>
      </c>
      <c r="M217" s="3">
        <v>0</v>
      </c>
      <c r="N217" s="3">
        <v>0</v>
      </c>
      <c r="O217" s="3">
        <v>2.6</v>
      </c>
      <c r="P217" s="3">
        <v>22.6</v>
      </c>
      <c r="Q217">
        <v>3</v>
      </c>
    </row>
    <row r="218" spans="1:17" x14ac:dyDescent="0.25">
      <c r="A218" t="s">
        <v>516</v>
      </c>
      <c r="B218" t="s">
        <v>525</v>
      </c>
      <c r="C218" t="s">
        <v>1</v>
      </c>
      <c r="D218" t="s">
        <v>0</v>
      </c>
      <c r="E218">
        <v>1556302</v>
      </c>
      <c r="F218" t="s">
        <v>264</v>
      </c>
      <c r="G218" t="s">
        <v>549</v>
      </c>
      <c r="H218" s="3">
        <v>0</v>
      </c>
      <c r="I218" s="3">
        <v>0</v>
      </c>
      <c r="J218" s="3">
        <v>0</v>
      </c>
      <c r="K218" s="3">
        <v>3.6</v>
      </c>
      <c r="L218" s="3">
        <v>0</v>
      </c>
      <c r="M218" s="3">
        <v>0</v>
      </c>
      <c r="N218" s="3">
        <v>0</v>
      </c>
      <c r="O218" s="3">
        <v>0.46800000000000003</v>
      </c>
      <c r="P218" s="3">
        <v>4.0680000000000005</v>
      </c>
      <c r="Q218">
        <v>3</v>
      </c>
    </row>
    <row r="219" spans="1:17" x14ac:dyDescent="0.25">
      <c r="A219" t="s">
        <v>516</v>
      </c>
      <c r="B219" t="s">
        <v>531</v>
      </c>
      <c r="C219" t="s">
        <v>1</v>
      </c>
      <c r="D219" t="s">
        <v>0</v>
      </c>
      <c r="E219">
        <v>23615</v>
      </c>
      <c r="F219" t="s">
        <v>469</v>
      </c>
      <c r="G219" t="s">
        <v>470</v>
      </c>
      <c r="H219" s="3">
        <v>0</v>
      </c>
      <c r="I219" s="3">
        <v>0</v>
      </c>
      <c r="J219" s="3">
        <v>0</v>
      </c>
      <c r="K219" s="3">
        <v>32</v>
      </c>
      <c r="L219" s="3">
        <v>0</v>
      </c>
      <c r="M219" s="3">
        <v>0</v>
      </c>
      <c r="N219" s="3">
        <v>0</v>
      </c>
      <c r="O219" s="3">
        <v>4.16</v>
      </c>
      <c r="P219" s="3">
        <v>36.159999999999997</v>
      </c>
      <c r="Q219">
        <v>3</v>
      </c>
    </row>
    <row r="220" spans="1:17" x14ac:dyDescent="0.25">
      <c r="A220" t="s">
        <v>516</v>
      </c>
      <c r="B220" t="s">
        <v>521</v>
      </c>
      <c r="C220" t="s">
        <v>1</v>
      </c>
      <c r="D220" t="s">
        <v>0</v>
      </c>
      <c r="E220">
        <v>635972</v>
      </c>
      <c r="F220" t="s">
        <v>113</v>
      </c>
      <c r="G220" t="s">
        <v>114</v>
      </c>
      <c r="H220" s="3">
        <v>0</v>
      </c>
      <c r="I220" s="3">
        <v>0</v>
      </c>
      <c r="J220" s="3">
        <v>0</v>
      </c>
      <c r="K220" s="3">
        <v>2.16</v>
      </c>
      <c r="L220" s="3">
        <v>0</v>
      </c>
      <c r="M220" s="3">
        <v>0</v>
      </c>
      <c r="N220" s="3">
        <v>0</v>
      </c>
      <c r="O220" s="3">
        <v>0.28080000000000005</v>
      </c>
      <c r="P220" s="3">
        <v>2.4408000000000003</v>
      </c>
      <c r="Q220">
        <v>3</v>
      </c>
    </row>
    <row r="221" spans="1:17" x14ac:dyDescent="0.25">
      <c r="A221" t="s">
        <v>516</v>
      </c>
      <c r="B221" t="s">
        <v>534</v>
      </c>
      <c r="C221" t="s">
        <v>1</v>
      </c>
      <c r="D221" t="s">
        <v>0</v>
      </c>
      <c r="E221">
        <v>551930</v>
      </c>
      <c r="F221" t="s">
        <v>113</v>
      </c>
      <c r="G221" t="s">
        <v>114</v>
      </c>
      <c r="H221" s="3">
        <v>0</v>
      </c>
      <c r="I221" s="3">
        <v>0</v>
      </c>
      <c r="J221" s="3">
        <v>0</v>
      </c>
      <c r="K221" s="3">
        <v>2.2799999999999998</v>
      </c>
      <c r="L221" s="3">
        <v>0</v>
      </c>
      <c r="M221" s="3">
        <v>0</v>
      </c>
      <c r="N221" s="3">
        <v>0</v>
      </c>
      <c r="O221" s="3">
        <v>0.2964</v>
      </c>
      <c r="P221" s="3">
        <v>2.5763999999999996</v>
      </c>
      <c r="Q221">
        <v>3</v>
      </c>
    </row>
    <row r="222" spans="1:17" x14ac:dyDescent="0.25">
      <c r="A222" t="s">
        <v>516</v>
      </c>
      <c r="B222" t="s">
        <v>545</v>
      </c>
      <c r="C222" t="s">
        <v>1</v>
      </c>
      <c r="D222" t="s">
        <v>0</v>
      </c>
      <c r="E222">
        <v>1332</v>
      </c>
      <c r="F222" t="s">
        <v>552</v>
      </c>
      <c r="G222" t="s">
        <v>553</v>
      </c>
      <c r="H222" s="3">
        <v>0</v>
      </c>
      <c r="I222" s="3">
        <v>0</v>
      </c>
      <c r="J222" s="3">
        <v>0</v>
      </c>
      <c r="K222" s="3">
        <v>26.55</v>
      </c>
      <c r="L222" s="3">
        <v>0</v>
      </c>
      <c r="M222" s="3">
        <v>0</v>
      </c>
      <c r="N222" s="3">
        <v>0</v>
      </c>
      <c r="O222" s="3">
        <v>3.4515000000000002</v>
      </c>
      <c r="P222" s="3">
        <v>30.0015</v>
      </c>
      <c r="Q222">
        <v>3</v>
      </c>
    </row>
    <row r="223" spans="1:17" x14ac:dyDescent="0.25">
      <c r="A223" t="s">
        <v>516</v>
      </c>
      <c r="B223" t="s">
        <v>554</v>
      </c>
      <c r="C223" t="s">
        <v>1</v>
      </c>
      <c r="D223" t="s">
        <v>0</v>
      </c>
      <c r="E223">
        <v>76891</v>
      </c>
      <c r="F223" t="s">
        <v>473</v>
      </c>
      <c r="G223" t="s">
        <v>474</v>
      </c>
      <c r="H223" s="3">
        <v>0</v>
      </c>
      <c r="I223" s="3">
        <v>0</v>
      </c>
      <c r="J223" s="3">
        <v>0</v>
      </c>
      <c r="K223" s="3">
        <v>100.03</v>
      </c>
      <c r="L223" s="3">
        <v>0</v>
      </c>
      <c r="M223" s="3">
        <v>0</v>
      </c>
      <c r="N223" s="3">
        <v>0</v>
      </c>
      <c r="O223" s="3">
        <v>13.0039</v>
      </c>
      <c r="P223" s="3">
        <v>113.0339</v>
      </c>
      <c r="Q223">
        <v>3</v>
      </c>
    </row>
    <row r="224" spans="1:17" x14ac:dyDescent="0.25">
      <c r="A224" t="s">
        <v>516</v>
      </c>
      <c r="B224" t="s">
        <v>538</v>
      </c>
      <c r="C224" t="s">
        <v>1</v>
      </c>
      <c r="D224" t="s">
        <v>0</v>
      </c>
      <c r="E224">
        <v>76537</v>
      </c>
      <c r="F224" t="s">
        <v>473</v>
      </c>
      <c r="G224" t="s">
        <v>474</v>
      </c>
      <c r="H224" s="3">
        <v>0</v>
      </c>
      <c r="I224" s="3">
        <v>0</v>
      </c>
      <c r="J224" s="3">
        <v>0</v>
      </c>
      <c r="K224" s="3">
        <v>50.43</v>
      </c>
      <c r="L224" s="3">
        <v>0</v>
      </c>
      <c r="M224" s="3">
        <v>0</v>
      </c>
      <c r="N224" s="3">
        <v>0</v>
      </c>
      <c r="O224" s="3">
        <v>6.5559000000000003</v>
      </c>
      <c r="P224" s="3">
        <v>56.985900000000001</v>
      </c>
      <c r="Q224">
        <v>3</v>
      </c>
    </row>
    <row r="225" spans="1:17" x14ac:dyDescent="0.25">
      <c r="A225" t="s">
        <v>516</v>
      </c>
      <c r="B225" t="s">
        <v>533</v>
      </c>
      <c r="C225" t="s">
        <v>1</v>
      </c>
      <c r="D225" t="s">
        <v>0</v>
      </c>
      <c r="E225">
        <v>113767</v>
      </c>
      <c r="F225" t="s">
        <v>459</v>
      </c>
      <c r="G225" t="s">
        <v>460</v>
      </c>
      <c r="H225" s="3">
        <v>2.93</v>
      </c>
      <c r="I225" s="3">
        <v>0</v>
      </c>
      <c r="J225" s="3">
        <v>0</v>
      </c>
      <c r="K225" s="3">
        <v>29.17</v>
      </c>
      <c r="L225" s="3">
        <v>0</v>
      </c>
      <c r="M225" s="3">
        <v>0</v>
      </c>
      <c r="N225" s="3">
        <v>0</v>
      </c>
      <c r="O225" s="3">
        <v>3.7921000000000005</v>
      </c>
      <c r="P225" s="3">
        <v>35.892099999999999</v>
      </c>
      <c r="Q225">
        <v>3</v>
      </c>
    </row>
    <row r="226" spans="1:17" x14ac:dyDescent="0.25">
      <c r="A226" t="s">
        <v>516</v>
      </c>
      <c r="B226" t="s">
        <v>528</v>
      </c>
      <c r="C226" t="s">
        <v>1</v>
      </c>
      <c r="D226" t="s">
        <v>0</v>
      </c>
      <c r="E226">
        <v>1316</v>
      </c>
      <c r="F226" t="s">
        <v>552</v>
      </c>
      <c r="G226" t="s">
        <v>553</v>
      </c>
      <c r="H226" s="3">
        <v>0</v>
      </c>
      <c r="I226" s="3">
        <v>0</v>
      </c>
      <c r="J226" s="3">
        <v>0</v>
      </c>
      <c r="K226" s="3">
        <v>26.55</v>
      </c>
      <c r="L226" s="3">
        <v>0</v>
      </c>
      <c r="M226" s="3">
        <v>0</v>
      </c>
      <c r="N226" s="3">
        <v>0</v>
      </c>
      <c r="O226" s="3">
        <v>3.4515000000000002</v>
      </c>
      <c r="P226" s="3">
        <v>30.0015</v>
      </c>
      <c r="Q226">
        <v>3</v>
      </c>
    </row>
    <row r="227" spans="1:17" x14ac:dyDescent="0.25">
      <c r="A227" t="s">
        <v>516</v>
      </c>
      <c r="B227" t="s">
        <v>543</v>
      </c>
      <c r="C227" t="s">
        <v>1</v>
      </c>
      <c r="D227" t="s">
        <v>0</v>
      </c>
      <c r="E227">
        <v>5259</v>
      </c>
      <c r="F227" t="s">
        <v>550</v>
      </c>
      <c r="G227" t="s">
        <v>551</v>
      </c>
      <c r="H227" s="3">
        <v>0</v>
      </c>
      <c r="I227" s="3">
        <v>0</v>
      </c>
      <c r="J227" s="3">
        <v>0</v>
      </c>
      <c r="K227" s="3">
        <v>19.03</v>
      </c>
      <c r="L227" s="3">
        <v>0</v>
      </c>
      <c r="M227" s="3">
        <v>0</v>
      </c>
      <c r="N227" s="3">
        <v>0</v>
      </c>
      <c r="O227" s="3">
        <v>2.4739000000000004</v>
      </c>
      <c r="P227" s="3">
        <v>21.503900000000002</v>
      </c>
      <c r="Q227">
        <v>3</v>
      </c>
    </row>
    <row r="228" spans="1:17" x14ac:dyDescent="0.25">
      <c r="A228" t="s">
        <v>516</v>
      </c>
      <c r="B228" t="s">
        <v>524</v>
      </c>
      <c r="C228" t="s">
        <v>1</v>
      </c>
      <c r="D228" t="s">
        <v>0</v>
      </c>
      <c r="E228">
        <v>994888</v>
      </c>
      <c r="F228" t="s">
        <v>264</v>
      </c>
      <c r="G228" t="s">
        <v>549</v>
      </c>
      <c r="H228" s="3">
        <v>0</v>
      </c>
      <c r="I228" s="3">
        <v>0</v>
      </c>
      <c r="J228" s="3">
        <v>0</v>
      </c>
      <c r="K228" s="3">
        <v>8.76</v>
      </c>
      <c r="L228" s="3">
        <v>0</v>
      </c>
      <c r="M228" s="3">
        <v>0</v>
      </c>
      <c r="N228" s="3">
        <v>0</v>
      </c>
      <c r="O228" s="3">
        <v>1.1388</v>
      </c>
      <c r="P228" s="3">
        <v>9.8987999999999996</v>
      </c>
      <c r="Q228">
        <v>3</v>
      </c>
    </row>
    <row r="229" spans="1:17" x14ac:dyDescent="0.25">
      <c r="A229" t="s">
        <v>516</v>
      </c>
      <c r="B229" t="s">
        <v>534</v>
      </c>
      <c r="C229" t="s">
        <v>1</v>
      </c>
      <c r="D229" t="s">
        <v>0</v>
      </c>
      <c r="E229">
        <v>13078</v>
      </c>
      <c r="F229" t="s">
        <v>453</v>
      </c>
      <c r="G229" t="s">
        <v>454</v>
      </c>
      <c r="H229" s="3">
        <v>0</v>
      </c>
      <c r="I229" s="3">
        <v>0</v>
      </c>
      <c r="J229" s="3">
        <v>0</v>
      </c>
      <c r="K229" s="3">
        <v>4.5</v>
      </c>
      <c r="L229" s="3">
        <v>0</v>
      </c>
      <c r="M229" s="3">
        <v>0</v>
      </c>
      <c r="N229" s="3">
        <v>0</v>
      </c>
      <c r="O229" s="3">
        <v>0.58499999999999996</v>
      </c>
      <c r="P229" s="3">
        <v>5.085</v>
      </c>
      <c r="Q229">
        <v>3</v>
      </c>
    </row>
    <row r="230" spans="1:17" x14ac:dyDescent="0.25">
      <c r="A230" t="s">
        <v>516</v>
      </c>
      <c r="B230" t="s">
        <v>521</v>
      </c>
      <c r="C230" t="s">
        <v>1</v>
      </c>
      <c r="D230" t="s">
        <v>0</v>
      </c>
      <c r="E230">
        <v>12985</v>
      </c>
      <c r="F230" t="s">
        <v>453</v>
      </c>
      <c r="G230" t="s">
        <v>454</v>
      </c>
      <c r="H230" s="3">
        <v>0</v>
      </c>
      <c r="I230" s="3">
        <v>0</v>
      </c>
      <c r="J230" s="3">
        <v>0</v>
      </c>
      <c r="K230" s="3">
        <v>13.5</v>
      </c>
      <c r="L230" s="3">
        <v>0</v>
      </c>
      <c r="M230" s="3">
        <v>0</v>
      </c>
      <c r="N230" s="3">
        <v>0</v>
      </c>
      <c r="O230" s="3">
        <v>1.7550000000000001</v>
      </c>
      <c r="P230" s="3">
        <v>15.255000000000001</v>
      </c>
      <c r="Q230">
        <v>3</v>
      </c>
    </row>
    <row r="231" spans="1:17" x14ac:dyDescent="0.25">
      <c r="A231" t="s">
        <v>516</v>
      </c>
      <c r="B231" t="s">
        <v>536</v>
      </c>
      <c r="C231" t="s">
        <v>1</v>
      </c>
      <c r="D231" t="s">
        <v>0</v>
      </c>
      <c r="E231">
        <v>556</v>
      </c>
      <c r="F231" t="s">
        <v>487</v>
      </c>
      <c r="G231" t="s">
        <v>488</v>
      </c>
      <c r="H231" s="3">
        <v>0</v>
      </c>
      <c r="I231" s="3">
        <v>0</v>
      </c>
      <c r="J231" s="3">
        <v>0</v>
      </c>
      <c r="K231" s="3">
        <v>51.77</v>
      </c>
      <c r="L231" s="3">
        <v>0</v>
      </c>
      <c r="M231" s="3">
        <v>0</v>
      </c>
      <c r="N231" s="3">
        <v>0</v>
      </c>
      <c r="O231" s="3">
        <v>6.7301000000000002</v>
      </c>
      <c r="P231" s="3">
        <v>58.500100000000003</v>
      </c>
      <c r="Q231">
        <v>3</v>
      </c>
    </row>
    <row r="232" spans="1:17" x14ac:dyDescent="0.25">
      <c r="A232" t="s">
        <v>516</v>
      </c>
      <c r="B232" t="s">
        <v>539</v>
      </c>
      <c r="C232" t="s">
        <v>1</v>
      </c>
      <c r="D232" t="s">
        <v>0</v>
      </c>
      <c r="E232">
        <v>83324</v>
      </c>
      <c r="F232" t="s">
        <v>459</v>
      </c>
      <c r="G232" t="s">
        <v>460</v>
      </c>
      <c r="H232" s="3">
        <v>2.52</v>
      </c>
      <c r="I232" s="3">
        <v>0</v>
      </c>
      <c r="J232" s="3">
        <v>0</v>
      </c>
      <c r="K232" s="3">
        <v>24.65</v>
      </c>
      <c r="L232" s="3">
        <v>0</v>
      </c>
      <c r="M232" s="3">
        <v>0</v>
      </c>
      <c r="N232" s="3">
        <v>0</v>
      </c>
      <c r="O232" s="3">
        <v>3.2044999999999999</v>
      </c>
      <c r="P232" s="3">
        <v>30.374499999999998</v>
      </c>
      <c r="Q232">
        <v>3</v>
      </c>
    </row>
    <row r="233" spans="1:17" x14ac:dyDescent="0.25">
      <c r="A233" t="s">
        <v>516</v>
      </c>
      <c r="B233" t="s">
        <v>539</v>
      </c>
      <c r="C233" t="s">
        <v>1</v>
      </c>
      <c r="D233" t="s">
        <v>0</v>
      </c>
      <c r="E233">
        <v>12719</v>
      </c>
      <c r="F233" t="s">
        <v>453</v>
      </c>
      <c r="G233" t="s">
        <v>454</v>
      </c>
      <c r="H233" s="3">
        <v>0</v>
      </c>
      <c r="I233" s="3">
        <v>0</v>
      </c>
      <c r="J233" s="3">
        <v>0</v>
      </c>
      <c r="K233" s="3">
        <v>32.4</v>
      </c>
      <c r="L233" s="3">
        <v>0</v>
      </c>
      <c r="M233" s="3">
        <v>0</v>
      </c>
      <c r="N233" s="3">
        <v>0</v>
      </c>
      <c r="O233" s="3">
        <v>4.2119999999999997</v>
      </c>
      <c r="P233" s="3">
        <v>36.611999999999995</v>
      </c>
      <c r="Q233">
        <v>3</v>
      </c>
    </row>
    <row r="234" spans="1:17" x14ac:dyDescent="0.25">
      <c r="A234" t="s">
        <v>516</v>
      </c>
      <c r="B234" t="s">
        <v>535</v>
      </c>
      <c r="C234" t="s">
        <v>1</v>
      </c>
      <c r="D234" t="s">
        <v>0</v>
      </c>
      <c r="E234">
        <v>84563</v>
      </c>
      <c r="F234" t="s">
        <v>459</v>
      </c>
      <c r="G234" t="s">
        <v>460</v>
      </c>
      <c r="H234" s="3">
        <v>2.96</v>
      </c>
      <c r="I234" s="3">
        <v>0</v>
      </c>
      <c r="J234" s="3">
        <v>0</v>
      </c>
      <c r="K234" s="3">
        <v>29.24</v>
      </c>
      <c r="L234" s="3">
        <v>0</v>
      </c>
      <c r="M234" s="3">
        <v>0</v>
      </c>
      <c r="N234" s="3">
        <v>0</v>
      </c>
      <c r="O234" s="3">
        <v>3.8012000000000001</v>
      </c>
      <c r="P234" s="3">
        <v>36.001199999999997</v>
      </c>
      <c r="Q234">
        <v>3</v>
      </c>
    </row>
    <row r="235" spans="1:17" x14ac:dyDescent="0.25">
      <c r="A235" t="s">
        <v>516</v>
      </c>
      <c r="B235" t="s">
        <v>532</v>
      </c>
      <c r="C235" t="s">
        <v>1</v>
      </c>
      <c r="D235" t="s">
        <v>0</v>
      </c>
      <c r="E235">
        <v>3238</v>
      </c>
      <c r="F235" t="s">
        <v>465</v>
      </c>
      <c r="G235" t="s">
        <v>466</v>
      </c>
      <c r="H235" s="3">
        <v>0</v>
      </c>
      <c r="I235" s="3">
        <v>0</v>
      </c>
      <c r="J235" s="3">
        <v>0</v>
      </c>
      <c r="K235" s="3">
        <v>22.12</v>
      </c>
      <c r="L235" s="3">
        <v>0</v>
      </c>
      <c r="M235" s="3">
        <v>0</v>
      </c>
      <c r="N235" s="3">
        <v>0</v>
      </c>
      <c r="O235" s="3">
        <v>2.8756000000000004</v>
      </c>
      <c r="P235" s="3">
        <v>24.995600000000003</v>
      </c>
      <c r="Q235">
        <v>3</v>
      </c>
    </row>
    <row r="236" spans="1:17" x14ac:dyDescent="0.25">
      <c r="A236" t="s">
        <v>516</v>
      </c>
      <c r="B236" t="s">
        <v>525</v>
      </c>
      <c r="C236" t="s">
        <v>1</v>
      </c>
      <c r="D236" t="s">
        <v>0</v>
      </c>
      <c r="E236">
        <v>6042731</v>
      </c>
      <c r="F236" t="s">
        <v>471</v>
      </c>
      <c r="G236" t="s">
        <v>472</v>
      </c>
      <c r="H236" s="3">
        <v>0</v>
      </c>
      <c r="I236" s="3">
        <v>0</v>
      </c>
      <c r="J236" s="3">
        <v>0</v>
      </c>
      <c r="K236" s="3">
        <v>88.49</v>
      </c>
      <c r="L236" s="3">
        <v>0</v>
      </c>
      <c r="M236" s="3">
        <v>0</v>
      </c>
      <c r="N236" s="3">
        <v>0</v>
      </c>
      <c r="O236" s="3">
        <v>11.5037</v>
      </c>
      <c r="P236" s="3">
        <v>99.99369999999999</v>
      </c>
      <c r="Q236">
        <v>3</v>
      </c>
    </row>
    <row r="237" spans="1:17" x14ac:dyDescent="0.25">
      <c r="A237" t="s">
        <v>516</v>
      </c>
      <c r="B237" t="s">
        <v>526</v>
      </c>
      <c r="C237" t="s">
        <v>1</v>
      </c>
      <c r="D237" t="s">
        <v>0</v>
      </c>
      <c r="E237">
        <v>140654</v>
      </c>
      <c r="F237" t="s">
        <v>191</v>
      </c>
      <c r="G237" t="s">
        <v>548</v>
      </c>
      <c r="H237" s="3">
        <v>2.9299999999999997</v>
      </c>
      <c r="I237" s="3">
        <v>0</v>
      </c>
      <c r="J237" s="3">
        <v>0</v>
      </c>
      <c r="K237" s="3">
        <v>28.71</v>
      </c>
      <c r="L237" s="3">
        <v>0</v>
      </c>
      <c r="M237" s="3">
        <v>0</v>
      </c>
      <c r="N237" s="3">
        <v>0</v>
      </c>
      <c r="O237" s="3">
        <v>3.7323000000000004</v>
      </c>
      <c r="P237" s="3">
        <v>35.372300000000003</v>
      </c>
      <c r="Q237">
        <v>3</v>
      </c>
    </row>
    <row r="238" spans="1:17" x14ac:dyDescent="0.25">
      <c r="A238" t="s">
        <v>516</v>
      </c>
      <c r="B238" t="s">
        <v>529</v>
      </c>
      <c r="C238" t="s">
        <v>1</v>
      </c>
      <c r="D238" t="s">
        <v>0</v>
      </c>
      <c r="E238">
        <v>46921</v>
      </c>
      <c r="F238" t="s">
        <v>418</v>
      </c>
      <c r="G238" t="s">
        <v>419</v>
      </c>
      <c r="H238" s="3">
        <v>5.79</v>
      </c>
      <c r="I238" s="3">
        <v>0</v>
      </c>
      <c r="J238" s="3">
        <v>0</v>
      </c>
      <c r="K238" s="3">
        <v>50.23</v>
      </c>
      <c r="L238" s="3">
        <v>0</v>
      </c>
      <c r="M238" s="3">
        <v>0</v>
      </c>
      <c r="N238" s="3">
        <v>0</v>
      </c>
      <c r="O238" s="3">
        <v>6.5298999999999996</v>
      </c>
      <c r="P238" s="3">
        <v>62.549899999999994</v>
      </c>
      <c r="Q238">
        <v>3</v>
      </c>
    </row>
    <row r="239" spans="1:17" x14ac:dyDescent="0.25">
      <c r="A239" t="s">
        <v>516</v>
      </c>
      <c r="B239" t="s">
        <v>531</v>
      </c>
      <c r="C239" t="s">
        <v>1</v>
      </c>
      <c r="D239" t="s">
        <v>0</v>
      </c>
      <c r="E239">
        <v>46881</v>
      </c>
      <c r="F239" t="s">
        <v>418</v>
      </c>
      <c r="G239" t="s">
        <v>419</v>
      </c>
      <c r="H239" s="3">
        <v>9.06</v>
      </c>
      <c r="I239" s="3">
        <v>0</v>
      </c>
      <c r="J239" s="3">
        <v>0</v>
      </c>
      <c r="K239" s="3">
        <v>78.66</v>
      </c>
      <c r="L239" s="3">
        <v>0</v>
      </c>
      <c r="M239" s="3">
        <v>0</v>
      </c>
      <c r="N239" s="3">
        <v>0</v>
      </c>
      <c r="O239" s="3">
        <v>10.2258</v>
      </c>
      <c r="P239" s="3">
        <v>97.945799999999991</v>
      </c>
      <c r="Q239">
        <v>3</v>
      </c>
    </row>
    <row r="240" spans="1:17" x14ac:dyDescent="0.25">
      <c r="A240" t="s">
        <v>516</v>
      </c>
      <c r="B240" t="s">
        <v>547</v>
      </c>
      <c r="C240" t="s">
        <v>1</v>
      </c>
      <c r="D240" t="s">
        <v>0</v>
      </c>
      <c r="E240">
        <v>46461</v>
      </c>
      <c r="F240" t="s">
        <v>418</v>
      </c>
      <c r="G240" t="s">
        <v>419</v>
      </c>
      <c r="H240" s="3">
        <v>9</v>
      </c>
      <c r="I240" s="3">
        <v>0</v>
      </c>
      <c r="J240" s="3">
        <v>0</v>
      </c>
      <c r="K240" s="3">
        <v>78.099999999999994</v>
      </c>
      <c r="L240" s="3">
        <v>0</v>
      </c>
      <c r="M240" s="3">
        <v>0</v>
      </c>
      <c r="N240" s="3">
        <v>0</v>
      </c>
      <c r="O240" s="3">
        <v>10.153</v>
      </c>
      <c r="P240" s="3">
        <v>97.253</v>
      </c>
      <c r="Q240">
        <v>3</v>
      </c>
    </row>
    <row r="241" spans="1:17" x14ac:dyDescent="0.25">
      <c r="A241" t="s">
        <v>516</v>
      </c>
      <c r="B241" t="s">
        <v>546</v>
      </c>
      <c r="C241" t="s">
        <v>1</v>
      </c>
      <c r="D241" t="s">
        <v>0</v>
      </c>
      <c r="E241">
        <v>46317</v>
      </c>
      <c r="F241" t="s">
        <v>418</v>
      </c>
      <c r="G241" t="s">
        <v>419</v>
      </c>
      <c r="H241" s="3">
        <v>11.11</v>
      </c>
      <c r="I241" s="3">
        <v>0</v>
      </c>
      <c r="J241" s="3">
        <v>0</v>
      </c>
      <c r="K241" s="3">
        <v>96.36</v>
      </c>
      <c r="L241" s="3">
        <v>0</v>
      </c>
      <c r="M241" s="3">
        <v>0</v>
      </c>
      <c r="N241" s="3">
        <v>0</v>
      </c>
      <c r="O241" s="3">
        <v>12.5268</v>
      </c>
      <c r="P241" s="3">
        <v>119.99679999999999</v>
      </c>
      <c r="Q241">
        <v>3</v>
      </c>
    </row>
    <row r="242" spans="1:17" x14ac:dyDescent="0.25">
      <c r="A242" t="s">
        <v>516</v>
      </c>
      <c r="B242" t="s">
        <v>545</v>
      </c>
      <c r="C242" t="s">
        <v>1</v>
      </c>
      <c r="D242" t="s">
        <v>0</v>
      </c>
      <c r="E242">
        <v>45963</v>
      </c>
      <c r="F242" t="s">
        <v>418</v>
      </c>
      <c r="G242" t="s">
        <v>419</v>
      </c>
      <c r="H242" s="3">
        <v>10.219999999999999</v>
      </c>
      <c r="I242" s="3">
        <v>0</v>
      </c>
      <c r="J242" s="3">
        <v>0</v>
      </c>
      <c r="K242" s="3">
        <v>88.6</v>
      </c>
      <c r="L242" s="3">
        <v>0</v>
      </c>
      <c r="M242" s="3">
        <v>0</v>
      </c>
      <c r="N242" s="3">
        <v>0</v>
      </c>
      <c r="O242" s="3">
        <v>11.517999999999999</v>
      </c>
      <c r="P242" s="3">
        <v>110.33799999999999</v>
      </c>
      <c r="Q242">
        <v>3</v>
      </c>
    </row>
    <row r="243" spans="1:17" x14ac:dyDescent="0.25">
      <c r="A243" t="s">
        <v>516</v>
      </c>
      <c r="B243" t="s">
        <v>533</v>
      </c>
      <c r="C243" t="s">
        <v>1</v>
      </c>
      <c r="D243" t="s">
        <v>0</v>
      </c>
      <c r="E243">
        <v>45515</v>
      </c>
      <c r="F243" t="s">
        <v>418</v>
      </c>
      <c r="G243" t="s">
        <v>419</v>
      </c>
      <c r="H243" s="3">
        <v>8.34</v>
      </c>
      <c r="I243" s="3">
        <v>0</v>
      </c>
      <c r="J243" s="3">
        <v>0</v>
      </c>
      <c r="K243" s="3">
        <v>72.39</v>
      </c>
      <c r="L243" s="3">
        <v>0</v>
      </c>
      <c r="M243" s="3">
        <v>0</v>
      </c>
      <c r="N243" s="3">
        <v>0</v>
      </c>
      <c r="O243" s="3">
        <v>9.4107000000000003</v>
      </c>
      <c r="P243" s="3">
        <v>90.14070000000001</v>
      </c>
      <c r="Q243">
        <v>3</v>
      </c>
    </row>
    <row r="244" spans="1:17" x14ac:dyDescent="0.25">
      <c r="A244" t="s">
        <v>516</v>
      </c>
      <c r="B244" t="s">
        <v>544</v>
      </c>
      <c r="C244" t="s">
        <v>1</v>
      </c>
      <c r="D244" t="s">
        <v>0</v>
      </c>
      <c r="E244">
        <v>45415</v>
      </c>
      <c r="F244" t="s">
        <v>418</v>
      </c>
      <c r="G244" t="s">
        <v>419</v>
      </c>
      <c r="H244" s="3">
        <v>7.87</v>
      </c>
      <c r="I244" s="3">
        <v>0</v>
      </c>
      <c r="J244" s="3">
        <v>0</v>
      </c>
      <c r="K244" s="3">
        <v>68.260000000000005</v>
      </c>
      <c r="L244" s="3">
        <v>0</v>
      </c>
      <c r="M244" s="3">
        <v>0</v>
      </c>
      <c r="N244" s="3">
        <v>0</v>
      </c>
      <c r="O244" s="3">
        <v>8.873800000000001</v>
      </c>
      <c r="P244" s="3">
        <v>85.003800000000012</v>
      </c>
      <c r="Q244">
        <v>3</v>
      </c>
    </row>
    <row r="245" spans="1:17" x14ac:dyDescent="0.25">
      <c r="A245" t="s">
        <v>516</v>
      </c>
      <c r="B245" t="s">
        <v>528</v>
      </c>
      <c r="C245" t="s">
        <v>1</v>
      </c>
      <c r="D245" t="s">
        <v>0</v>
      </c>
      <c r="E245">
        <v>45039</v>
      </c>
      <c r="F245" t="s">
        <v>418</v>
      </c>
      <c r="G245" t="s">
        <v>419</v>
      </c>
      <c r="H245" s="3">
        <v>1.3</v>
      </c>
      <c r="I245" s="3">
        <v>0</v>
      </c>
      <c r="J245" s="3">
        <v>0</v>
      </c>
      <c r="K245" s="3">
        <v>11.24</v>
      </c>
      <c r="L245" s="3">
        <v>0</v>
      </c>
      <c r="M245" s="3">
        <v>0</v>
      </c>
      <c r="N245" s="3">
        <v>0</v>
      </c>
      <c r="O245" s="3">
        <v>1.4612000000000001</v>
      </c>
      <c r="P245" s="3">
        <v>14.001200000000001</v>
      </c>
      <c r="Q245">
        <v>3</v>
      </c>
    </row>
    <row r="246" spans="1:17" x14ac:dyDescent="0.25">
      <c r="A246" t="s">
        <v>516</v>
      </c>
      <c r="B246" t="s">
        <v>517</v>
      </c>
      <c r="C246" t="s">
        <v>1</v>
      </c>
      <c r="D246" t="s">
        <v>0</v>
      </c>
      <c r="E246">
        <v>44906</v>
      </c>
      <c r="F246" t="s">
        <v>418</v>
      </c>
      <c r="G246" t="s">
        <v>419</v>
      </c>
      <c r="H246" s="3">
        <v>12.299999999999999</v>
      </c>
      <c r="I246" s="3">
        <v>0</v>
      </c>
      <c r="J246" s="3">
        <v>0</v>
      </c>
      <c r="K246" s="3">
        <v>104.16</v>
      </c>
      <c r="L246" s="3">
        <v>0</v>
      </c>
      <c r="M246" s="3">
        <v>0</v>
      </c>
      <c r="N246" s="3">
        <v>0</v>
      </c>
      <c r="O246" s="3">
        <v>13.540800000000001</v>
      </c>
      <c r="P246" s="3">
        <v>130.0008</v>
      </c>
      <c r="Q246">
        <v>3</v>
      </c>
    </row>
    <row r="247" spans="1:17" x14ac:dyDescent="0.25">
      <c r="A247" t="s">
        <v>516</v>
      </c>
      <c r="B247" t="s">
        <v>517</v>
      </c>
      <c r="C247" t="s">
        <v>1</v>
      </c>
      <c r="D247" t="s">
        <v>0</v>
      </c>
      <c r="E247">
        <v>44904</v>
      </c>
      <c r="F247" t="s">
        <v>418</v>
      </c>
      <c r="G247" t="s">
        <v>419</v>
      </c>
      <c r="H247" s="3">
        <v>8.07</v>
      </c>
      <c r="I247" s="3">
        <v>0</v>
      </c>
      <c r="J247" s="3">
        <v>0</v>
      </c>
      <c r="K247" s="3">
        <v>68.349999999999994</v>
      </c>
      <c r="L247" s="3">
        <v>0</v>
      </c>
      <c r="M247" s="3">
        <v>0</v>
      </c>
      <c r="N247" s="3">
        <v>0</v>
      </c>
      <c r="O247" s="3">
        <v>8.8855000000000004</v>
      </c>
      <c r="P247" s="3">
        <v>85.305499999999995</v>
      </c>
      <c r="Q247">
        <v>3</v>
      </c>
    </row>
    <row r="248" spans="1:17" x14ac:dyDescent="0.25">
      <c r="A248" t="s">
        <v>516</v>
      </c>
      <c r="B248" t="s">
        <v>526</v>
      </c>
      <c r="C248" t="s">
        <v>1</v>
      </c>
      <c r="D248" t="s">
        <v>0</v>
      </c>
      <c r="E248">
        <v>44253</v>
      </c>
      <c r="F248" t="s">
        <v>418</v>
      </c>
      <c r="G248" t="s">
        <v>419</v>
      </c>
      <c r="H248" s="3">
        <v>9</v>
      </c>
      <c r="I248" s="3">
        <v>0</v>
      </c>
      <c r="J248" s="3">
        <v>0</v>
      </c>
      <c r="K248" s="3">
        <v>76.11</v>
      </c>
      <c r="L248" s="3">
        <v>0</v>
      </c>
      <c r="M248" s="3">
        <v>0</v>
      </c>
      <c r="N248" s="3">
        <v>0</v>
      </c>
      <c r="O248" s="3">
        <v>9.8942999999999994</v>
      </c>
      <c r="P248" s="3">
        <v>95.004300000000001</v>
      </c>
      <c r="Q248">
        <v>3</v>
      </c>
    </row>
    <row r="249" spans="1:17" x14ac:dyDescent="0.25">
      <c r="A249" t="s">
        <v>516</v>
      </c>
      <c r="B249" t="s">
        <v>525</v>
      </c>
      <c r="C249" t="s">
        <v>1</v>
      </c>
      <c r="D249" t="s">
        <v>0</v>
      </c>
      <c r="E249">
        <v>43878</v>
      </c>
      <c r="F249" t="s">
        <v>418</v>
      </c>
      <c r="G249" t="s">
        <v>419</v>
      </c>
      <c r="H249" s="3">
        <v>7.98</v>
      </c>
      <c r="I249" s="3">
        <v>0</v>
      </c>
      <c r="J249" s="3">
        <v>0</v>
      </c>
      <c r="K249" s="3">
        <v>67.61</v>
      </c>
      <c r="L249" s="3">
        <v>0</v>
      </c>
      <c r="M249" s="3">
        <v>0</v>
      </c>
      <c r="N249" s="3">
        <v>0</v>
      </c>
      <c r="O249" s="3">
        <v>8.7893000000000008</v>
      </c>
      <c r="P249" s="3">
        <v>84.379300000000001</v>
      </c>
      <c r="Q249">
        <v>3</v>
      </c>
    </row>
    <row r="250" spans="1:17" x14ac:dyDescent="0.25">
      <c r="A250" t="s">
        <v>516</v>
      </c>
      <c r="B250" t="s">
        <v>525</v>
      </c>
      <c r="C250" t="s">
        <v>1</v>
      </c>
      <c r="D250" t="s">
        <v>0</v>
      </c>
      <c r="E250">
        <v>43978</v>
      </c>
      <c r="F250" t="s">
        <v>418</v>
      </c>
      <c r="G250" t="s">
        <v>419</v>
      </c>
      <c r="H250" s="3">
        <v>9.93</v>
      </c>
      <c r="I250" s="3">
        <v>0</v>
      </c>
      <c r="J250" s="3">
        <v>0</v>
      </c>
      <c r="K250" s="3">
        <v>84.13</v>
      </c>
      <c r="L250" s="3">
        <v>0</v>
      </c>
      <c r="M250" s="3">
        <v>0</v>
      </c>
      <c r="N250" s="3">
        <v>0</v>
      </c>
      <c r="O250" s="3">
        <v>10.9369</v>
      </c>
      <c r="P250" s="3">
        <v>104.9969</v>
      </c>
      <c r="Q250">
        <v>3</v>
      </c>
    </row>
    <row r="251" spans="1:17" x14ac:dyDescent="0.25">
      <c r="A251" t="s">
        <v>516</v>
      </c>
      <c r="B251" t="s">
        <v>543</v>
      </c>
      <c r="C251" t="s">
        <v>1</v>
      </c>
      <c r="D251" t="s">
        <v>0</v>
      </c>
      <c r="E251">
        <v>43420</v>
      </c>
      <c r="F251" t="s">
        <v>418</v>
      </c>
      <c r="G251" t="s">
        <v>419</v>
      </c>
      <c r="H251" s="3">
        <v>1.8</v>
      </c>
      <c r="I251" s="3">
        <v>0</v>
      </c>
      <c r="J251" s="3">
        <v>0</v>
      </c>
      <c r="K251" s="3">
        <v>15.22</v>
      </c>
      <c r="L251" s="3">
        <v>0</v>
      </c>
      <c r="M251" s="3">
        <v>0</v>
      </c>
      <c r="N251" s="3">
        <v>0</v>
      </c>
      <c r="O251" s="3">
        <v>1.9786000000000001</v>
      </c>
      <c r="P251" s="3">
        <v>18.9986</v>
      </c>
      <c r="Q251">
        <v>3</v>
      </c>
    </row>
    <row r="252" spans="1:17" x14ac:dyDescent="0.25">
      <c r="A252" t="s">
        <v>516</v>
      </c>
      <c r="B252" t="s">
        <v>543</v>
      </c>
      <c r="C252" t="s">
        <v>1</v>
      </c>
      <c r="D252" t="s">
        <v>0</v>
      </c>
      <c r="E252">
        <v>43542</v>
      </c>
      <c r="F252" t="s">
        <v>418</v>
      </c>
      <c r="G252" t="s">
        <v>419</v>
      </c>
      <c r="H252" s="3">
        <v>11.36</v>
      </c>
      <c r="I252" s="3">
        <v>0</v>
      </c>
      <c r="J252" s="3">
        <v>0</v>
      </c>
      <c r="K252" s="3">
        <v>96.14</v>
      </c>
      <c r="L252" s="3">
        <v>0</v>
      </c>
      <c r="M252" s="3">
        <v>0</v>
      </c>
      <c r="N252" s="3">
        <v>0</v>
      </c>
      <c r="O252" s="3">
        <v>12.498200000000001</v>
      </c>
      <c r="P252" s="3">
        <v>119.9982</v>
      </c>
      <c r="Q252">
        <v>3</v>
      </c>
    </row>
    <row r="253" spans="1:17" x14ac:dyDescent="0.25">
      <c r="A253" t="s">
        <v>516</v>
      </c>
      <c r="B253" t="s">
        <v>524</v>
      </c>
      <c r="C253" t="s">
        <v>1</v>
      </c>
      <c r="D253" t="s">
        <v>0</v>
      </c>
      <c r="E253">
        <v>43096</v>
      </c>
      <c r="F253" t="s">
        <v>418</v>
      </c>
      <c r="G253" t="s">
        <v>419</v>
      </c>
      <c r="H253" s="3">
        <v>9.3000000000000007</v>
      </c>
      <c r="I253" s="3">
        <v>0</v>
      </c>
      <c r="J253" s="3">
        <v>0</v>
      </c>
      <c r="K253" s="3">
        <v>78.75</v>
      </c>
      <c r="L253" s="3">
        <v>0</v>
      </c>
      <c r="M253" s="3">
        <v>0</v>
      </c>
      <c r="N253" s="3">
        <v>0</v>
      </c>
      <c r="O253" s="3">
        <v>10.237500000000001</v>
      </c>
      <c r="P253" s="3">
        <v>98.287499999999994</v>
      </c>
      <c r="Q253">
        <v>3</v>
      </c>
    </row>
    <row r="254" spans="1:17" x14ac:dyDescent="0.25">
      <c r="A254" t="s">
        <v>516</v>
      </c>
      <c r="B254" t="s">
        <v>542</v>
      </c>
      <c r="C254" t="s">
        <v>1</v>
      </c>
      <c r="D254" t="s">
        <v>0</v>
      </c>
      <c r="E254">
        <v>42952</v>
      </c>
      <c r="F254" t="s">
        <v>418</v>
      </c>
      <c r="G254" t="s">
        <v>419</v>
      </c>
      <c r="H254" s="3">
        <v>11.17</v>
      </c>
      <c r="I254" s="3">
        <v>0</v>
      </c>
      <c r="J254" s="3">
        <v>0</v>
      </c>
      <c r="K254" s="3">
        <v>94.54</v>
      </c>
      <c r="L254" s="3">
        <v>0</v>
      </c>
      <c r="M254" s="3">
        <v>0</v>
      </c>
      <c r="N254" s="3">
        <v>0</v>
      </c>
      <c r="O254" s="3">
        <v>12.2902</v>
      </c>
      <c r="P254" s="3">
        <v>118.00020000000001</v>
      </c>
      <c r="Q254">
        <v>3</v>
      </c>
    </row>
    <row r="255" spans="1:17" x14ac:dyDescent="0.25">
      <c r="A255" t="s">
        <v>516</v>
      </c>
      <c r="B255" t="s">
        <v>521</v>
      </c>
      <c r="C255" t="s">
        <v>1</v>
      </c>
      <c r="D255" t="s">
        <v>0</v>
      </c>
      <c r="E255">
        <v>42451</v>
      </c>
      <c r="F255" t="s">
        <v>418</v>
      </c>
      <c r="G255" t="s">
        <v>419</v>
      </c>
      <c r="H255" s="3">
        <v>10.59</v>
      </c>
      <c r="I255" s="3">
        <v>0</v>
      </c>
      <c r="J255" s="3">
        <v>0</v>
      </c>
      <c r="K255" s="3">
        <v>89.63</v>
      </c>
      <c r="L255" s="3">
        <v>0</v>
      </c>
      <c r="M255" s="3">
        <v>0</v>
      </c>
      <c r="N255" s="3">
        <v>0</v>
      </c>
      <c r="O255" s="3">
        <v>11.651899999999999</v>
      </c>
      <c r="P255" s="3">
        <v>111.8719</v>
      </c>
      <c r="Q255">
        <v>3</v>
      </c>
    </row>
    <row r="256" spans="1:17" x14ac:dyDescent="0.25">
      <c r="A256" t="s">
        <v>516</v>
      </c>
      <c r="B256" t="s">
        <v>521</v>
      </c>
      <c r="C256" t="s">
        <v>1</v>
      </c>
      <c r="D256" t="s">
        <v>0</v>
      </c>
      <c r="E256">
        <v>42343</v>
      </c>
      <c r="F256" t="s">
        <v>418</v>
      </c>
      <c r="G256" t="s">
        <v>419</v>
      </c>
      <c r="H256" s="3">
        <v>1.98</v>
      </c>
      <c r="I256" s="3">
        <v>0</v>
      </c>
      <c r="J256" s="3">
        <v>0</v>
      </c>
      <c r="K256" s="3">
        <v>16.829999999999998</v>
      </c>
      <c r="L256" s="3">
        <v>0</v>
      </c>
      <c r="M256" s="3">
        <v>0</v>
      </c>
      <c r="N256" s="3">
        <v>0</v>
      </c>
      <c r="O256" s="3">
        <v>2.1879</v>
      </c>
      <c r="P256" s="3">
        <v>20.997899999999998</v>
      </c>
      <c r="Q256">
        <v>3</v>
      </c>
    </row>
    <row r="257" spans="1:17" x14ac:dyDescent="0.25">
      <c r="A257" t="s">
        <v>516</v>
      </c>
      <c r="B257" t="s">
        <v>541</v>
      </c>
      <c r="C257" t="s">
        <v>1</v>
      </c>
      <c r="D257" t="s">
        <v>0</v>
      </c>
      <c r="E257">
        <v>41909</v>
      </c>
      <c r="F257" t="s">
        <v>418</v>
      </c>
      <c r="G257" t="s">
        <v>419</v>
      </c>
      <c r="H257" s="3">
        <v>13.41</v>
      </c>
      <c r="I257" s="3">
        <v>0</v>
      </c>
      <c r="J257" s="3">
        <v>0</v>
      </c>
      <c r="K257" s="3">
        <v>113.48</v>
      </c>
      <c r="L257" s="3">
        <v>0</v>
      </c>
      <c r="M257" s="3">
        <v>0</v>
      </c>
      <c r="N257" s="3">
        <v>0</v>
      </c>
      <c r="O257" s="3">
        <v>14.752400000000002</v>
      </c>
      <c r="P257" s="3">
        <v>141.64240000000001</v>
      </c>
      <c r="Q257">
        <v>3</v>
      </c>
    </row>
    <row r="258" spans="1:17" x14ac:dyDescent="0.25">
      <c r="A258" t="s">
        <v>516</v>
      </c>
      <c r="B258" t="s">
        <v>536</v>
      </c>
      <c r="C258" t="s">
        <v>1</v>
      </c>
      <c r="D258" t="s">
        <v>0</v>
      </c>
      <c r="E258">
        <v>41434</v>
      </c>
      <c r="F258" t="s">
        <v>418</v>
      </c>
      <c r="G258" t="s">
        <v>419</v>
      </c>
      <c r="H258" s="3">
        <v>6.42</v>
      </c>
      <c r="I258" s="3">
        <v>0</v>
      </c>
      <c r="J258" s="3">
        <v>0</v>
      </c>
      <c r="K258" s="3">
        <v>54.35</v>
      </c>
      <c r="L258" s="3">
        <v>0</v>
      </c>
      <c r="M258" s="3">
        <v>0</v>
      </c>
      <c r="N258" s="3">
        <v>0</v>
      </c>
      <c r="O258" s="3">
        <v>7.0655000000000001</v>
      </c>
      <c r="P258" s="3">
        <v>67.835499999999996</v>
      </c>
      <c r="Q258">
        <v>3</v>
      </c>
    </row>
    <row r="259" spans="1:17" x14ac:dyDescent="0.25">
      <c r="A259" t="s">
        <v>516</v>
      </c>
      <c r="B259" t="s">
        <v>536</v>
      </c>
      <c r="C259" t="s">
        <v>1</v>
      </c>
      <c r="D259" t="s">
        <v>0</v>
      </c>
      <c r="E259">
        <v>41541</v>
      </c>
      <c r="F259" t="s">
        <v>418</v>
      </c>
      <c r="G259" t="s">
        <v>419</v>
      </c>
      <c r="H259" s="3">
        <v>1.85</v>
      </c>
      <c r="I259" s="3">
        <v>0</v>
      </c>
      <c r="J259" s="3">
        <v>0</v>
      </c>
      <c r="K259" s="3">
        <v>19.04</v>
      </c>
      <c r="L259" s="3">
        <v>0</v>
      </c>
      <c r="M259" s="3">
        <v>0</v>
      </c>
      <c r="N259" s="3">
        <v>0</v>
      </c>
      <c r="O259" s="3">
        <v>2.4752000000000001</v>
      </c>
      <c r="P259" s="3">
        <v>23.365200000000002</v>
      </c>
      <c r="Q259">
        <v>3</v>
      </c>
    </row>
    <row r="260" spans="1:17" x14ac:dyDescent="0.25">
      <c r="A260" t="s">
        <v>516</v>
      </c>
      <c r="B260" t="s">
        <v>540</v>
      </c>
      <c r="C260" t="s">
        <v>1</v>
      </c>
      <c r="D260" t="s">
        <v>0</v>
      </c>
      <c r="E260">
        <v>41290</v>
      </c>
      <c r="F260" t="s">
        <v>418</v>
      </c>
      <c r="G260" t="s">
        <v>419</v>
      </c>
      <c r="H260" s="3">
        <v>13.02</v>
      </c>
      <c r="I260" s="3">
        <v>0</v>
      </c>
      <c r="J260" s="3">
        <v>0</v>
      </c>
      <c r="K260" s="3">
        <v>110.17</v>
      </c>
      <c r="L260" s="3">
        <v>0</v>
      </c>
      <c r="M260" s="3">
        <v>0</v>
      </c>
      <c r="N260" s="3">
        <v>0</v>
      </c>
      <c r="O260" s="3">
        <v>14.322100000000001</v>
      </c>
      <c r="P260" s="3">
        <v>137.5121</v>
      </c>
      <c r="Q260">
        <v>3</v>
      </c>
    </row>
    <row r="261" spans="1:17" x14ac:dyDescent="0.25">
      <c r="A261" t="s">
        <v>516</v>
      </c>
      <c r="B261" t="s">
        <v>539</v>
      </c>
      <c r="C261" t="s">
        <v>1</v>
      </c>
      <c r="D261" t="s">
        <v>0</v>
      </c>
      <c r="E261">
        <v>40866</v>
      </c>
      <c r="F261" t="s">
        <v>418</v>
      </c>
      <c r="G261" t="s">
        <v>419</v>
      </c>
      <c r="H261" s="3">
        <v>7.9599999999999991</v>
      </c>
      <c r="I261" s="3">
        <v>0</v>
      </c>
      <c r="J261" s="3">
        <v>0</v>
      </c>
      <c r="K261" s="3">
        <v>67.28</v>
      </c>
      <c r="L261" s="3">
        <v>0</v>
      </c>
      <c r="M261" s="3">
        <v>0</v>
      </c>
      <c r="N261" s="3">
        <v>0</v>
      </c>
      <c r="O261" s="3">
        <v>8.7464000000000013</v>
      </c>
      <c r="P261" s="3">
        <v>83.986400000000003</v>
      </c>
      <c r="Q261">
        <v>3</v>
      </c>
    </row>
    <row r="262" spans="1:17" x14ac:dyDescent="0.25">
      <c r="A262" t="s">
        <v>516</v>
      </c>
      <c r="B262" t="s">
        <v>538</v>
      </c>
      <c r="C262" t="s">
        <v>1</v>
      </c>
      <c r="D262" t="s">
        <v>0</v>
      </c>
      <c r="E262">
        <v>40674</v>
      </c>
      <c r="F262" t="s">
        <v>418</v>
      </c>
      <c r="G262" t="s">
        <v>419</v>
      </c>
      <c r="H262" s="3">
        <v>8.0299999999999994</v>
      </c>
      <c r="I262" s="3">
        <v>0</v>
      </c>
      <c r="J262" s="3">
        <v>0</v>
      </c>
      <c r="K262" s="3">
        <v>68.040000000000006</v>
      </c>
      <c r="L262" s="3">
        <v>0</v>
      </c>
      <c r="M262" s="3">
        <v>0</v>
      </c>
      <c r="N262" s="3">
        <v>0</v>
      </c>
      <c r="O262" s="3">
        <v>8.8452000000000019</v>
      </c>
      <c r="P262" s="3">
        <v>84.915200000000013</v>
      </c>
      <c r="Q262">
        <v>3</v>
      </c>
    </row>
    <row r="263" spans="1:17" x14ac:dyDescent="0.25">
      <c r="A263" t="s">
        <v>516</v>
      </c>
      <c r="B263" t="s">
        <v>537</v>
      </c>
      <c r="C263" t="s">
        <v>1</v>
      </c>
      <c r="D263" t="s">
        <v>0</v>
      </c>
      <c r="E263">
        <v>161116</v>
      </c>
      <c r="F263" t="s">
        <v>425</v>
      </c>
      <c r="G263" t="s">
        <v>426</v>
      </c>
      <c r="H263" s="3">
        <v>7.78</v>
      </c>
      <c r="I263" s="3">
        <v>0</v>
      </c>
      <c r="J263" s="3">
        <v>0</v>
      </c>
      <c r="K263" s="3">
        <v>65.8</v>
      </c>
      <c r="L263" s="3">
        <v>0</v>
      </c>
      <c r="M263" s="3">
        <v>0</v>
      </c>
      <c r="N263" s="3">
        <v>0</v>
      </c>
      <c r="O263" s="3">
        <v>8.5540000000000003</v>
      </c>
      <c r="P263" s="3">
        <v>82.134</v>
      </c>
      <c r="Q263">
        <v>3</v>
      </c>
    </row>
    <row r="264" spans="1:17" x14ac:dyDescent="0.25">
      <c r="A264" t="s">
        <v>516</v>
      </c>
      <c r="B264" t="s">
        <v>536</v>
      </c>
      <c r="C264" t="s">
        <v>1</v>
      </c>
      <c r="D264" t="s">
        <v>0</v>
      </c>
      <c r="E264">
        <v>161424</v>
      </c>
      <c r="F264" t="s">
        <v>425</v>
      </c>
      <c r="G264" t="s">
        <v>426</v>
      </c>
      <c r="H264" s="3">
        <v>11.74</v>
      </c>
      <c r="I264" s="3">
        <v>0</v>
      </c>
      <c r="J264" s="3">
        <v>0</v>
      </c>
      <c r="K264" s="3">
        <v>119.07</v>
      </c>
      <c r="L264" s="3">
        <v>0</v>
      </c>
      <c r="M264" s="3">
        <v>0</v>
      </c>
      <c r="N264" s="3">
        <v>0</v>
      </c>
      <c r="O264" s="3">
        <v>15.479099999999999</v>
      </c>
      <c r="P264" s="3">
        <v>146.28909999999999</v>
      </c>
      <c r="Q264">
        <v>3</v>
      </c>
    </row>
    <row r="265" spans="1:17" x14ac:dyDescent="0.25">
      <c r="A265" t="s">
        <v>516</v>
      </c>
      <c r="B265" t="s">
        <v>520</v>
      </c>
      <c r="C265" t="s">
        <v>1</v>
      </c>
      <c r="D265" t="s">
        <v>0</v>
      </c>
      <c r="E265">
        <v>161659</v>
      </c>
      <c r="F265" t="s">
        <v>425</v>
      </c>
      <c r="G265" t="s">
        <v>426</v>
      </c>
      <c r="H265" s="3">
        <v>2.4699999999999998</v>
      </c>
      <c r="I265" s="3">
        <v>0</v>
      </c>
      <c r="J265" s="3">
        <v>0</v>
      </c>
      <c r="K265" s="3">
        <v>20.82</v>
      </c>
      <c r="L265" s="3">
        <v>0</v>
      </c>
      <c r="M265" s="3">
        <v>0</v>
      </c>
      <c r="N265" s="3">
        <v>0</v>
      </c>
      <c r="O265" s="3">
        <v>2.7066000000000003</v>
      </c>
      <c r="P265" s="3">
        <v>25.996600000000001</v>
      </c>
      <c r="Q265">
        <v>3</v>
      </c>
    </row>
    <row r="266" spans="1:17" x14ac:dyDescent="0.25">
      <c r="A266" t="s">
        <v>516</v>
      </c>
      <c r="B266" t="s">
        <v>521</v>
      </c>
      <c r="C266" t="s">
        <v>1</v>
      </c>
      <c r="D266" t="s">
        <v>0</v>
      </c>
      <c r="E266">
        <v>161840</v>
      </c>
      <c r="F266" t="s">
        <v>425</v>
      </c>
      <c r="G266" t="s">
        <v>426</v>
      </c>
      <c r="H266" s="3">
        <v>6.87</v>
      </c>
      <c r="I266" s="3">
        <v>0</v>
      </c>
      <c r="J266" s="3">
        <v>0</v>
      </c>
      <c r="K266" s="3">
        <v>57.97</v>
      </c>
      <c r="L266" s="3">
        <v>0</v>
      </c>
      <c r="M266" s="3">
        <v>0</v>
      </c>
      <c r="N266" s="3">
        <v>0</v>
      </c>
      <c r="O266" s="3">
        <v>7.5361000000000002</v>
      </c>
      <c r="P266" s="3">
        <v>72.376100000000008</v>
      </c>
      <c r="Q266">
        <v>3</v>
      </c>
    </row>
    <row r="267" spans="1:17" x14ac:dyDescent="0.25">
      <c r="A267" t="s">
        <v>516</v>
      </c>
      <c r="B267" t="s">
        <v>521</v>
      </c>
      <c r="C267" t="s">
        <v>1</v>
      </c>
      <c r="D267" t="s">
        <v>0</v>
      </c>
      <c r="E267">
        <v>161934</v>
      </c>
      <c r="F267" t="s">
        <v>425</v>
      </c>
      <c r="G267" t="s">
        <v>426</v>
      </c>
      <c r="H267" s="3">
        <v>7.32</v>
      </c>
      <c r="I267" s="3">
        <v>0</v>
      </c>
      <c r="J267" s="3">
        <v>0</v>
      </c>
      <c r="K267" s="3">
        <v>61.69</v>
      </c>
      <c r="L267" s="3">
        <v>0</v>
      </c>
      <c r="M267" s="3">
        <v>0</v>
      </c>
      <c r="N267" s="3">
        <v>0</v>
      </c>
      <c r="O267" s="3">
        <v>8.0197000000000003</v>
      </c>
      <c r="P267" s="3">
        <v>77.029699999999991</v>
      </c>
      <c r="Q267">
        <v>3</v>
      </c>
    </row>
    <row r="268" spans="1:17" x14ac:dyDescent="0.25">
      <c r="A268" t="s">
        <v>516</v>
      </c>
      <c r="B268" t="s">
        <v>535</v>
      </c>
      <c r="C268" t="s">
        <v>1</v>
      </c>
      <c r="D268" t="s">
        <v>0</v>
      </c>
      <c r="E268">
        <v>161985</v>
      </c>
      <c r="F268" t="s">
        <v>425</v>
      </c>
      <c r="G268" t="s">
        <v>426</v>
      </c>
      <c r="H268" s="3">
        <v>2.6</v>
      </c>
      <c r="I268" s="3">
        <v>0</v>
      </c>
      <c r="J268" s="3">
        <v>0</v>
      </c>
      <c r="K268" s="3">
        <v>21.94</v>
      </c>
      <c r="L268" s="3">
        <v>0</v>
      </c>
      <c r="M268" s="3">
        <v>0</v>
      </c>
      <c r="N268" s="3">
        <v>0</v>
      </c>
      <c r="O268" s="3">
        <v>2.8522000000000003</v>
      </c>
      <c r="P268" s="3">
        <v>27.392200000000003</v>
      </c>
      <c r="Q268">
        <v>3</v>
      </c>
    </row>
    <row r="269" spans="1:17" x14ac:dyDescent="0.25">
      <c r="A269" t="s">
        <v>516</v>
      </c>
      <c r="B269" t="s">
        <v>534</v>
      </c>
      <c r="C269" t="s">
        <v>1</v>
      </c>
      <c r="D269" t="s">
        <v>0</v>
      </c>
      <c r="E269">
        <v>162136</v>
      </c>
      <c r="F269" t="s">
        <v>425</v>
      </c>
      <c r="G269" t="s">
        <v>426</v>
      </c>
      <c r="H269" s="3">
        <v>3.04</v>
      </c>
      <c r="I269" s="3">
        <v>0</v>
      </c>
      <c r="J269" s="3">
        <v>0</v>
      </c>
      <c r="K269" s="3">
        <v>25.63</v>
      </c>
      <c r="L269" s="3">
        <v>0</v>
      </c>
      <c r="M269" s="3">
        <v>0</v>
      </c>
      <c r="N269" s="3">
        <v>0</v>
      </c>
      <c r="O269" s="3">
        <v>3.3319000000000001</v>
      </c>
      <c r="P269" s="3">
        <v>32.001899999999999</v>
      </c>
      <c r="Q269">
        <v>3</v>
      </c>
    </row>
    <row r="270" spans="1:17" x14ac:dyDescent="0.25">
      <c r="A270" t="s">
        <v>516</v>
      </c>
      <c r="B270" t="s">
        <v>524</v>
      </c>
      <c r="C270" t="s">
        <v>1</v>
      </c>
      <c r="D270" t="s">
        <v>0</v>
      </c>
      <c r="E270">
        <v>162324</v>
      </c>
      <c r="F270" t="s">
        <v>425</v>
      </c>
      <c r="G270" t="s">
        <v>426</v>
      </c>
      <c r="H270" s="3">
        <v>2.34</v>
      </c>
      <c r="I270" s="3">
        <v>0</v>
      </c>
      <c r="J270" s="3">
        <v>0</v>
      </c>
      <c r="K270" s="3">
        <v>19.71</v>
      </c>
      <c r="L270" s="3">
        <v>0</v>
      </c>
      <c r="M270" s="3">
        <v>0</v>
      </c>
      <c r="N270" s="3">
        <v>0</v>
      </c>
      <c r="O270" s="3">
        <v>2.5623</v>
      </c>
      <c r="P270" s="3">
        <v>24.612300000000001</v>
      </c>
      <c r="Q270">
        <v>3</v>
      </c>
    </row>
    <row r="271" spans="1:17" x14ac:dyDescent="0.25">
      <c r="A271" t="s">
        <v>516</v>
      </c>
      <c r="B271" t="s">
        <v>525</v>
      </c>
      <c r="C271" t="s">
        <v>1</v>
      </c>
      <c r="D271" t="s">
        <v>0</v>
      </c>
      <c r="E271">
        <v>162700</v>
      </c>
      <c r="F271" t="s">
        <v>425</v>
      </c>
      <c r="G271" t="s">
        <v>426</v>
      </c>
      <c r="H271" s="3">
        <v>3.04</v>
      </c>
      <c r="I271" s="3">
        <v>0</v>
      </c>
      <c r="J271" s="3">
        <v>0</v>
      </c>
      <c r="K271" s="3">
        <v>25.63</v>
      </c>
      <c r="L271" s="3">
        <v>0</v>
      </c>
      <c r="M271" s="3">
        <v>0</v>
      </c>
      <c r="N271" s="3">
        <v>0</v>
      </c>
      <c r="O271" s="3">
        <v>3.3319000000000001</v>
      </c>
      <c r="P271" s="3">
        <v>32.001899999999999</v>
      </c>
      <c r="Q271">
        <v>3</v>
      </c>
    </row>
    <row r="272" spans="1:17" x14ac:dyDescent="0.25">
      <c r="A272" t="s">
        <v>516</v>
      </c>
      <c r="B272" t="s">
        <v>525</v>
      </c>
      <c r="C272" t="s">
        <v>1</v>
      </c>
      <c r="D272" t="s">
        <v>0</v>
      </c>
      <c r="E272">
        <v>163045</v>
      </c>
      <c r="F272" t="s">
        <v>425</v>
      </c>
      <c r="G272" t="s">
        <v>426</v>
      </c>
      <c r="H272" s="3">
        <v>3.12</v>
      </c>
      <c r="I272" s="3">
        <v>0</v>
      </c>
      <c r="J272" s="3">
        <v>0</v>
      </c>
      <c r="K272" s="3">
        <v>26.32</v>
      </c>
      <c r="L272" s="3">
        <v>0</v>
      </c>
      <c r="M272" s="3">
        <v>0</v>
      </c>
      <c r="N272" s="3">
        <v>0</v>
      </c>
      <c r="O272" s="3">
        <v>3.4216000000000002</v>
      </c>
      <c r="P272" s="3">
        <v>32.861600000000003</v>
      </c>
      <c r="Q272">
        <v>3</v>
      </c>
    </row>
    <row r="273" spans="1:17" x14ac:dyDescent="0.25">
      <c r="A273" t="s">
        <v>516</v>
      </c>
      <c r="B273" t="s">
        <v>525</v>
      </c>
      <c r="C273" t="s">
        <v>1</v>
      </c>
      <c r="D273" t="s">
        <v>0</v>
      </c>
      <c r="E273">
        <v>163090</v>
      </c>
      <c r="F273" t="s">
        <v>425</v>
      </c>
      <c r="G273" t="s">
        <v>426</v>
      </c>
      <c r="H273" s="3">
        <v>6.1499999999999995</v>
      </c>
      <c r="I273" s="3">
        <v>0</v>
      </c>
      <c r="J273" s="3">
        <v>0</v>
      </c>
      <c r="K273" s="3">
        <v>51.93</v>
      </c>
      <c r="L273" s="3">
        <v>0</v>
      </c>
      <c r="M273" s="3">
        <v>0</v>
      </c>
      <c r="N273" s="3">
        <v>0</v>
      </c>
      <c r="O273" s="3">
        <v>6.7509000000000006</v>
      </c>
      <c r="P273" s="3">
        <v>64.8309</v>
      </c>
      <c r="Q273">
        <v>3</v>
      </c>
    </row>
    <row r="274" spans="1:17" x14ac:dyDescent="0.25">
      <c r="A274" t="s">
        <v>516</v>
      </c>
      <c r="B274" t="s">
        <v>517</v>
      </c>
      <c r="C274" t="s">
        <v>1</v>
      </c>
      <c r="D274" t="s">
        <v>0</v>
      </c>
      <c r="E274">
        <v>163216</v>
      </c>
      <c r="F274" t="s">
        <v>425</v>
      </c>
      <c r="G274" t="s">
        <v>426</v>
      </c>
      <c r="H274" s="3">
        <v>1.9</v>
      </c>
      <c r="I274" s="3">
        <v>0</v>
      </c>
      <c r="J274" s="3">
        <v>0</v>
      </c>
      <c r="K274" s="3">
        <v>16</v>
      </c>
      <c r="L274" s="3">
        <v>0</v>
      </c>
      <c r="M274" s="3">
        <v>0</v>
      </c>
      <c r="N274" s="3">
        <v>0</v>
      </c>
      <c r="O274" s="3">
        <v>2.08</v>
      </c>
      <c r="P274" s="3">
        <v>19.979999999999997</v>
      </c>
      <c r="Q274">
        <v>3</v>
      </c>
    </row>
    <row r="275" spans="1:17" x14ac:dyDescent="0.25">
      <c r="A275" t="s">
        <v>516</v>
      </c>
      <c r="B275" t="s">
        <v>517</v>
      </c>
      <c r="C275" t="s">
        <v>1</v>
      </c>
      <c r="D275" t="s">
        <v>0</v>
      </c>
      <c r="E275">
        <v>163318</v>
      </c>
      <c r="F275" t="s">
        <v>425</v>
      </c>
      <c r="G275" t="s">
        <v>426</v>
      </c>
      <c r="H275" s="3">
        <v>2.5099999999999998</v>
      </c>
      <c r="I275" s="3">
        <v>0</v>
      </c>
      <c r="J275" s="3">
        <v>0</v>
      </c>
      <c r="K275" s="3">
        <v>21.27</v>
      </c>
      <c r="L275" s="3">
        <v>0</v>
      </c>
      <c r="M275" s="3">
        <v>0</v>
      </c>
      <c r="N275" s="3">
        <v>0</v>
      </c>
      <c r="O275" s="3">
        <v>2.7650999999999999</v>
      </c>
      <c r="P275" s="3">
        <v>26.545100000000001</v>
      </c>
      <c r="Q275">
        <v>3</v>
      </c>
    </row>
    <row r="276" spans="1:17" x14ac:dyDescent="0.25">
      <c r="A276" t="s">
        <v>516</v>
      </c>
      <c r="B276" t="s">
        <v>517</v>
      </c>
      <c r="C276" t="s">
        <v>1</v>
      </c>
      <c r="D276" t="s">
        <v>0</v>
      </c>
      <c r="E276">
        <v>163331</v>
      </c>
      <c r="F276" t="s">
        <v>425</v>
      </c>
      <c r="G276" t="s">
        <v>426</v>
      </c>
      <c r="H276" s="3">
        <v>6.93</v>
      </c>
      <c r="I276" s="3">
        <v>0</v>
      </c>
      <c r="J276" s="3">
        <v>0</v>
      </c>
      <c r="K276" s="3">
        <v>58.47</v>
      </c>
      <c r="L276" s="3">
        <v>0</v>
      </c>
      <c r="M276" s="3">
        <v>0</v>
      </c>
      <c r="N276" s="3">
        <v>0</v>
      </c>
      <c r="O276" s="3">
        <v>7.6010999999999997</v>
      </c>
      <c r="P276" s="3">
        <v>73.001100000000008</v>
      </c>
      <c r="Q276">
        <v>3</v>
      </c>
    </row>
    <row r="277" spans="1:17" x14ac:dyDescent="0.25">
      <c r="A277" t="s">
        <v>516</v>
      </c>
      <c r="B277" t="s">
        <v>517</v>
      </c>
      <c r="C277" t="s">
        <v>1</v>
      </c>
      <c r="D277" t="s">
        <v>0</v>
      </c>
      <c r="E277">
        <v>163371</v>
      </c>
      <c r="F277" t="s">
        <v>425</v>
      </c>
      <c r="G277" t="s">
        <v>426</v>
      </c>
      <c r="H277" s="3">
        <v>3.4</v>
      </c>
      <c r="I277" s="3">
        <v>0</v>
      </c>
      <c r="J277" s="3">
        <v>0</v>
      </c>
      <c r="K277" s="3">
        <v>28.68</v>
      </c>
      <c r="L277" s="3">
        <v>0</v>
      </c>
      <c r="M277" s="3">
        <v>0</v>
      </c>
      <c r="N277" s="3">
        <v>0</v>
      </c>
      <c r="O277" s="3">
        <v>3.7284000000000002</v>
      </c>
      <c r="P277" s="3">
        <v>35.808399999999999</v>
      </c>
      <c r="Q277">
        <v>3</v>
      </c>
    </row>
    <row r="278" spans="1:17" x14ac:dyDescent="0.25">
      <c r="A278" t="s">
        <v>516</v>
      </c>
      <c r="B278" t="s">
        <v>533</v>
      </c>
      <c r="C278" t="s">
        <v>1</v>
      </c>
      <c r="D278" t="s">
        <v>0</v>
      </c>
      <c r="E278">
        <v>163784</v>
      </c>
      <c r="F278" t="s">
        <v>425</v>
      </c>
      <c r="G278" t="s">
        <v>426</v>
      </c>
      <c r="H278" s="3">
        <v>3.58</v>
      </c>
      <c r="I278" s="3">
        <v>0</v>
      </c>
      <c r="J278" s="3">
        <v>0</v>
      </c>
      <c r="K278" s="3">
        <v>35.799999999999997</v>
      </c>
      <c r="L278" s="3">
        <v>0</v>
      </c>
      <c r="M278" s="3">
        <v>0</v>
      </c>
      <c r="N278" s="3">
        <v>0</v>
      </c>
      <c r="O278" s="3">
        <v>4.6539999999999999</v>
      </c>
      <c r="P278" s="3">
        <v>44.033999999999992</v>
      </c>
      <c r="Q278">
        <v>3</v>
      </c>
    </row>
    <row r="279" spans="1:17" x14ac:dyDescent="0.25">
      <c r="A279" t="s">
        <v>516</v>
      </c>
      <c r="B279" t="s">
        <v>532</v>
      </c>
      <c r="C279" t="s">
        <v>1</v>
      </c>
      <c r="D279" t="s">
        <v>0</v>
      </c>
      <c r="E279">
        <v>164054</v>
      </c>
      <c r="F279" t="s">
        <v>425</v>
      </c>
      <c r="G279" t="s">
        <v>426</v>
      </c>
      <c r="H279" s="3">
        <v>3.07</v>
      </c>
      <c r="I279" s="3">
        <v>0</v>
      </c>
      <c r="J279" s="3">
        <v>0</v>
      </c>
      <c r="K279" s="3">
        <v>26.49</v>
      </c>
      <c r="L279" s="3">
        <v>0</v>
      </c>
      <c r="M279" s="3">
        <v>0</v>
      </c>
      <c r="N279" s="3">
        <v>0</v>
      </c>
      <c r="O279" s="3">
        <v>3.4436999999999998</v>
      </c>
      <c r="P279" s="3">
        <v>33.003699999999995</v>
      </c>
      <c r="Q279">
        <v>3</v>
      </c>
    </row>
    <row r="280" spans="1:17" x14ac:dyDescent="0.25">
      <c r="A280" t="s">
        <v>516</v>
      </c>
      <c r="B280" t="s">
        <v>532</v>
      </c>
      <c r="C280" t="s">
        <v>1</v>
      </c>
      <c r="D280" t="s">
        <v>0</v>
      </c>
      <c r="E280">
        <v>164153</v>
      </c>
      <c r="F280" t="s">
        <v>425</v>
      </c>
      <c r="G280" t="s">
        <v>426</v>
      </c>
      <c r="H280" s="3">
        <v>4.83</v>
      </c>
      <c r="I280" s="3">
        <v>0</v>
      </c>
      <c r="J280" s="3">
        <v>0</v>
      </c>
      <c r="K280" s="3">
        <v>41.74</v>
      </c>
      <c r="L280" s="3">
        <v>0</v>
      </c>
      <c r="M280" s="3">
        <v>0</v>
      </c>
      <c r="N280" s="3">
        <v>0</v>
      </c>
      <c r="O280" s="3">
        <v>5.4262000000000006</v>
      </c>
      <c r="P280" s="3">
        <v>51.996200000000002</v>
      </c>
      <c r="Q280">
        <v>3</v>
      </c>
    </row>
    <row r="281" spans="1:17" x14ac:dyDescent="0.25">
      <c r="A281" t="s">
        <v>516</v>
      </c>
      <c r="B281" t="s">
        <v>531</v>
      </c>
      <c r="C281" t="s">
        <v>1</v>
      </c>
      <c r="D281" t="s">
        <v>0</v>
      </c>
      <c r="E281">
        <v>164488</v>
      </c>
      <c r="F281" t="s">
        <v>425</v>
      </c>
      <c r="G281" t="s">
        <v>426</v>
      </c>
      <c r="H281" s="3">
        <v>3</v>
      </c>
      <c r="I281" s="3">
        <v>0</v>
      </c>
      <c r="J281" s="3">
        <v>0</v>
      </c>
      <c r="K281" s="3">
        <v>25.88</v>
      </c>
      <c r="L281" s="3">
        <v>0</v>
      </c>
      <c r="M281" s="3">
        <v>0</v>
      </c>
      <c r="N281" s="3">
        <v>0</v>
      </c>
      <c r="O281" s="3">
        <v>3.3643999999999998</v>
      </c>
      <c r="P281" s="3">
        <v>32.244399999999999</v>
      </c>
      <c r="Q281">
        <v>3</v>
      </c>
    </row>
    <row r="282" spans="1:17" x14ac:dyDescent="0.25">
      <c r="A282" t="s">
        <v>516</v>
      </c>
      <c r="B282" t="s">
        <v>529</v>
      </c>
      <c r="C282" t="s">
        <v>1</v>
      </c>
      <c r="D282" t="s">
        <v>0</v>
      </c>
      <c r="E282">
        <v>164643</v>
      </c>
      <c r="F282" t="s">
        <v>425</v>
      </c>
      <c r="G282" t="s">
        <v>426</v>
      </c>
      <c r="H282" s="3">
        <v>10.81</v>
      </c>
      <c r="I282" s="3">
        <v>0</v>
      </c>
      <c r="J282" s="3">
        <v>0</v>
      </c>
      <c r="K282" s="3">
        <v>93.43</v>
      </c>
      <c r="L282" s="3">
        <v>0</v>
      </c>
      <c r="M282" s="3">
        <v>0</v>
      </c>
      <c r="N282" s="3">
        <v>0</v>
      </c>
      <c r="O282" s="3">
        <v>12.145900000000001</v>
      </c>
      <c r="P282" s="3">
        <v>116.38590000000001</v>
      </c>
      <c r="Q282">
        <v>3</v>
      </c>
    </row>
    <row r="283" spans="1:17" x14ac:dyDescent="0.25">
      <c r="A283" t="s">
        <v>516</v>
      </c>
      <c r="B283" t="s">
        <v>517</v>
      </c>
      <c r="C283" t="s">
        <v>1</v>
      </c>
      <c r="D283" t="s">
        <v>0</v>
      </c>
      <c r="E283">
        <v>43054</v>
      </c>
      <c r="F283" t="s">
        <v>477</v>
      </c>
      <c r="G283" t="s">
        <v>478</v>
      </c>
      <c r="H283" s="3">
        <v>0</v>
      </c>
      <c r="I283" s="3">
        <v>0</v>
      </c>
      <c r="J283" s="3">
        <v>0</v>
      </c>
      <c r="K283" s="3">
        <v>158.63999999999999</v>
      </c>
      <c r="L283" s="3">
        <v>0</v>
      </c>
      <c r="M283" s="3">
        <v>0</v>
      </c>
      <c r="N283" s="3">
        <v>0</v>
      </c>
      <c r="O283" s="3">
        <v>20.623200000000001</v>
      </c>
      <c r="P283" s="3">
        <v>179.26319999999998</v>
      </c>
      <c r="Q283">
        <v>3</v>
      </c>
    </row>
    <row r="284" spans="1:17" x14ac:dyDescent="0.25">
      <c r="A284" t="s">
        <v>87</v>
      </c>
      <c r="B284" t="s">
        <v>417</v>
      </c>
      <c r="C284" t="s">
        <v>1</v>
      </c>
      <c r="D284" t="s">
        <v>0</v>
      </c>
      <c r="E284">
        <v>32799</v>
      </c>
      <c r="F284" t="s">
        <v>418</v>
      </c>
      <c r="G284" t="s">
        <v>419</v>
      </c>
      <c r="H284" s="3">
        <v>11.47</v>
      </c>
      <c r="I284" s="3">
        <v>0</v>
      </c>
      <c r="J284" s="3">
        <v>0</v>
      </c>
      <c r="K284" s="3">
        <v>97.81</v>
      </c>
      <c r="L284" s="3">
        <v>0</v>
      </c>
      <c r="M284" s="3">
        <v>0</v>
      </c>
      <c r="N284" s="3">
        <v>0</v>
      </c>
      <c r="O284" s="3">
        <v>12.715300000000001</v>
      </c>
      <c r="P284" s="3">
        <v>121.9953</v>
      </c>
      <c r="Q284">
        <v>3</v>
      </c>
    </row>
    <row r="285" spans="1:17" x14ac:dyDescent="0.25">
      <c r="A285" t="s">
        <v>87</v>
      </c>
      <c r="B285" t="s">
        <v>123</v>
      </c>
      <c r="C285" t="s">
        <v>1</v>
      </c>
      <c r="D285" t="s">
        <v>0</v>
      </c>
      <c r="E285">
        <v>2986</v>
      </c>
      <c r="F285" t="s">
        <v>475</v>
      </c>
      <c r="G285" t="s">
        <v>476</v>
      </c>
      <c r="H285" s="3">
        <v>0</v>
      </c>
      <c r="I285" s="3">
        <v>0</v>
      </c>
      <c r="J285" s="3">
        <v>0</v>
      </c>
      <c r="K285" s="3">
        <v>56.26</v>
      </c>
      <c r="L285" s="3">
        <v>0</v>
      </c>
      <c r="M285" s="3">
        <v>0</v>
      </c>
      <c r="N285" s="3">
        <v>0</v>
      </c>
      <c r="O285" s="3">
        <v>7.3137999999999996</v>
      </c>
      <c r="P285" s="3">
        <v>63.573799999999999</v>
      </c>
      <c r="Q285">
        <v>3</v>
      </c>
    </row>
    <row r="286" spans="1:17" x14ac:dyDescent="0.25">
      <c r="A286" t="s">
        <v>87</v>
      </c>
      <c r="B286" t="s">
        <v>123</v>
      </c>
      <c r="C286" t="s">
        <v>1</v>
      </c>
      <c r="D286" t="s">
        <v>0</v>
      </c>
      <c r="E286">
        <v>2985</v>
      </c>
      <c r="F286" t="s">
        <v>475</v>
      </c>
      <c r="G286" t="s">
        <v>476</v>
      </c>
      <c r="H286" s="3">
        <v>0</v>
      </c>
      <c r="I286" s="3">
        <v>0</v>
      </c>
      <c r="J286" s="3">
        <v>0</v>
      </c>
      <c r="K286" s="3">
        <v>56.26</v>
      </c>
      <c r="L286" s="3">
        <v>0</v>
      </c>
      <c r="M286" s="3">
        <v>0</v>
      </c>
      <c r="N286" s="3">
        <v>0</v>
      </c>
      <c r="O286" s="3">
        <v>7.3137999999999996</v>
      </c>
      <c r="P286" s="3">
        <v>63.573799999999999</v>
      </c>
      <c r="Q286">
        <v>3</v>
      </c>
    </row>
    <row r="287" spans="1:17" x14ac:dyDescent="0.25">
      <c r="A287" t="s">
        <v>87</v>
      </c>
      <c r="B287" t="s">
        <v>123</v>
      </c>
      <c r="C287" t="s">
        <v>1</v>
      </c>
      <c r="D287" t="s">
        <v>0</v>
      </c>
      <c r="E287">
        <v>2978</v>
      </c>
      <c r="F287" t="s">
        <v>475</v>
      </c>
      <c r="G287" t="s">
        <v>476</v>
      </c>
      <c r="H287" s="3">
        <v>0</v>
      </c>
      <c r="I287" s="3">
        <v>0</v>
      </c>
      <c r="J287" s="3">
        <v>0</v>
      </c>
      <c r="K287" s="3">
        <v>28.08</v>
      </c>
      <c r="L287" s="3">
        <v>0</v>
      </c>
      <c r="M287" s="3">
        <v>0</v>
      </c>
      <c r="N287" s="3">
        <v>0</v>
      </c>
      <c r="O287" s="3">
        <v>3.6503999999999999</v>
      </c>
      <c r="P287" s="3">
        <v>31.730399999999999</v>
      </c>
      <c r="Q287">
        <v>3</v>
      </c>
    </row>
    <row r="288" spans="1:17" x14ac:dyDescent="0.25">
      <c r="A288" t="s">
        <v>87</v>
      </c>
      <c r="B288" t="s">
        <v>123</v>
      </c>
      <c r="C288" t="s">
        <v>1</v>
      </c>
      <c r="D288" t="s">
        <v>0</v>
      </c>
      <c r="E288">
        <v>618</v>
      </c>
      <c r="F288" t="s">
        <v>455</v>
      </c>
      <c r="G288" t="s">
        <v>456</v>
      </c>
      <c r="H288" s="3">
        <v>8.1</v>
      </c>
      <c r="I288" s="3">
        <v>0</v>
      </c>
      <c r="J288" s="3">
        <v>0</v>
      </c>
      <c r="K288" s="3">
        <v>68.05</v>
      </c>
      <c r="L288" s="3">
        <v>0</v>
      </c>
      <c r="M288" s="3">
        <v>0</v>
      </c>
      <c r="N288" s="3">
        <v>0</v>
      </c>
      <c r="O288" s="3">
        <v>8.8465000000000007</v>
      </c>
      <c r="P288" s="3">
        <v>84.996499999999997</v>
      </c>
      <c r="Q288">
        <v>3</v>
      </c>
    </row>
    <row r="289" spans="1:17" x14ac:dyDescent="0.25">
      <c r="A289" t="s">
        <v>87</v>
      </c>
      <c r="B289" t="s">
        <v>123</v>
      </c>
      <c r="C289" t="s">
        <v>1</v>
      </c>
      <c r="D289" t="s">
        <v>0</v>
      </c>
      <c r="E289">
        <v>592</v>
      </c>
      <c r="F289" t="s">
        <v>455</v>
      </c>
      <c r="G289" t="s">
        <v>456</v>
      </c>
      <c r="H289" s="3">
        <v>12.67</v>
      </c>
      <c r="I289" s="3">
        <v>0</v>
      </c>
      <c r="J289" s="3">
        <v>0</v>
      </c>
      <c r="K289" s="3">
        <v>106.49</v>
      </c>
      <c r="L289" s="3">
        <v>0</v>
      </c>
      <c r="M289" s="3">
        <v>0</v>
      </c>
      <c r="N289" s="3">
        <v>0</v>
      </c>
      <c r="O289" s="3">
        <v>13.8437</v>
      </c>
      <c r="P289" s="3">
        <v>133.00370000000001</v>
      </c>
      <c r="Q289">
        <v>3</v>
      </c>
    </row>
    <row r="290" spans="1:17" x14ac:dyDescent="0.25">
      <c r="A290" t="s">
        <v>87</v>
      </c>
      <c r="B290" t="s">
        <v>123</v>
      </c>
      <c r="C290" t="s">
        <v>1</v>
      </c>
      <c r="D290" t="s">
        <v>0</v>
      </c>
      <c r="E290">
        <v>179</v>
      </c>
      <c r="F290" t="s">
        <v>431</v>
      </c>
      <c r="G290" t="s">
        <v>432</v>
      </c>
      <c r="H290" s="3">
        <v>0</v>
      </c>
      <c r="I290" s="3">
        <v>0</v>
      </c>
      <c r="J290" s="3">
        <v>0</v>
      </c>
      <c r="K290" s="3">
        <v>18.82</v>
      </c>
      <c r="L290" s="3">
        <v>0</v>
      </c>
      <c r="M290" s="3">
        <v>0</v>
      </c>
      <c r="N290" s="3">
        <v>0</v>
      </c>
      <c r="O290" s="3">
        <v>2.4466000000000001</v>
      </c>
      <c r="P290" s="3">
        <v>21.2666</v>
      </c>
      <c r="Q290">
        <v>3</v>
      </c>
    </row>
    <row r="291" spans="1:17" x14ac:dyDescent="0.25">
      <c r="A291" t="s">
        <v>87</v>
      </c>
      <c r="B291" t="s">
        <v>123</v>
      </c>
      <c r="C291" t="s">
        <v>1</v>
      </c>
      <c r="D291" t="s">
        <v>0</v>
      </c>
      <c r="E291">
        <v>838078</v>
      </c>
      <c r="F291" t="s">
        <v>427</v>
      </c>
      <c r="G291" t="s">
        <v>428</v>
      </c>
      <c r="H291" s="3">
        <v>0</v>
      </c>
      <c r="I291" s="3">
        <v>0</v>
      </c>
      <c r="J291" s="3">
        <v>0</v>
      </c>
      <c r="K291" s="3">
        <v>15.43</v>
      </c>
      <c r="L291" s="3">
        <v>0</v>
      </c>
      <c r="M291" s="3">
        <v>0</v>
      </c>
      <c r="N291" s="3">
        <v>0</v>
      </c>
      <c r="O291" s="3">
        <v>2.0059</v>
      </c>
      <c r="P291" s="3">
        <v>17.4359</v>
      </c>
      <c r="Q291">
        <v>3</v>
      </c>
    </row>
    <row r="292" spans="1:17" x14ac:dyDescent="0.25">
      <c r="A292" t="s">
        <v>87</v>
      </c>
      <c r="B292" t="s">
        <v>123</v>
      </c>
      <c r="C292" t="s">
        <v>1</v>
      </c>
      <c r="D292" t="s">
        <v>0</v>
      </c>
      <c r="E292">
        <v>156539</v>
      </c>
      <c r="F292" t="s">
        <v>425</v>
      </c>
      <c r="G292" t="s">
        <v>426</v>
      </c>
      <c r="H292" s="3">
        <v>3.02</v>
      </c>
      <c r="I292" s="3">
        <v>0</v>
      </c>
      <c r="J292" s="3">
        <v>0</v>
      </c>
      <c r="K292" s="3">
        <v>25.65</v>
      </c>
      <c r="L292" s="3">
        <v>0</v>
      </c>
      <c r="M292" s="3">
        <v>0</v>
      </c>
      <c r="N292" s="3">
        <v>0</v>
      </c>
      <c r="O292" s="3">
        <v>3.3344999999999998</v>
      </c>
      <c r="P292" s="3">
        <v>32.0045</v>
      </c>
      <c r="Q292">
        <v>3</v>
      </c>
    </row>
    <row r="293" spans="1:17" x14ac:dyDescent="0.25">
      <c r="A293" t="s">
        <v>87</v>
      </c>
      <c r="B293" t="s">
        <v>442</v>
      </c>
      <c r="C293" t="s">
        <v>1</v>
      </c>
      <c r="D293" t="s">
        <v>0</v>
      </c>
      <c r="E293">
        <v>56635</v>
      </c>
      <c r="F293" t="s">
        <v>440</v>
      </c>
      <c r="G293" t="s">
        <v>441</v>
      </c>
      <c r="H293" s="3">
        <v>0</v>
      </c>
      <c r="I293" s="3">
        <v>0</v>
      </c>
      <c r="J293" s="3">
        <v>0</v>
      </c>
      <c r="K293" s="3">
        <v>59.7</v>
      </c>
      <c r="L293" s="3">
        <v>0</v>
      </c>
      <c r="M293" s="3">
        <v>0</v>
      </c>
      <c r="N293" s="3">
        <v>0</v>
      </c>
      <c r="O293" s="3">
        <v>7.761000000000001</v>
      </c>
      <c r="P293" s="3">
        <v>67.460999999999999</v>
      </c>
      <c r="Q293">
        <v>3</v>
      </c>
    </row>
    <row r="294" spans="1:17" x14ac:dyDescent="0.25">
      <c r="A294" t="s">
        <v>87</v>
      </c>
      <c r="B294" t="s">
        <v>126</v>
      </c>
      <c r="C294" t="s">
        <v>1</v>
      </c>
      <c r="D294" t="s">
        <v>0</v>
      </c>
      <c r="E294">
        <v>2988</v>
      </c>
      <c r="F294" t="s">
        <v>475</v>
      </c>
      <c r="G294" t="s">
        <v>476</v>
      </c>
      <c r="H294" s="3">
        <v>0</v>
      </c>
      <c r="I294" s="3">
        <v>0</v>
      </c>
      <c r="J294" s="3">
        <v>0</v>
      </c>
      <c r="K294" s="3">
        <v>58.96</v>
      </c>
      <c r="L294" s="3">
        <v>0</v>
      </c>
      <c r="M294" s="3">
        <v>0</v>
      </c>
      <c r="N294" s="3">
        <v>0</v>
      </c>
      <c r="O294" s="3">
        <v>7.6648000000000005</v>
      </c>
      <c r="P294" s="3">
        <v>66.624800000000008</v>
      </c>
      <c r="Q294">
        <v>3</v>
      </c>
    </row>
    <row r="295" spans="1:17" x14ac:dyDescent="0.25">
      <c r="A295" t="s">
        <v>87</v>
      </c>
      <c r="B295" t="s">
        <v>126</v>
      </c>
      <c r="C295" t="s">
        <v>1</v>
      </c>
      <c r="D295" t="s">
        <v>0</v>
      </c>
      <c r="E295">
        <v>251</v>
      </c>
      <c r="F295" t="s">
        <v>429</v>
      </c>
      <c r="G295" t="s">
        <v>430</v>
      </c>
      <c r="H295" s="3">
        <v>0</v>
      </c>
      <c r="I295" s="3">
        <v>0</v>
      </c>
      <c r="J295" s="3">
        <v>0</v>
      </c>
      <c r="K295" s="3">
        <v>191.15</v>
      </c>
      <c r="L295" s="3">
        <v>0</v>
      </c>
      <c r="M295" s="3">
        <v>0</v>
      </c>
      <c r="N295" s="3">
        <v>0</v>
      </c>
      <c r="O295" s="3">
        <v>24.849500000000003</v>
      </c>
      <c r="P295" s="3">
        <v>215.99950000000001</v>
      </c>
      <c r="Q295">
        <v>3</v>
      </c>
    </row>
    <row r="296" spans="1:17" x14ac:dyDescent="0.25">
      <c r="A296" t="s">
        <v>87</v>
      </c>
      <c r="B296" t="s">
        <v>126</v>
      </c>
      <c r="C296" t="s">
        <v>1</v>
      </c>
      <c r="D296" t="s">
        <v>0</v>
      </c>
      <c r="E296">
        <v>33289</v>
      </c>
      <c r="F296" t="s">
        <v>418</v>
      </c>
      <c r="G296" t="s">
        <v>419</v>
      </c>
      <c r="H296" s="3">
        <v>1.75</v>
      </c>
      <c r="I296" s="3">
        <v>0</v>
      </c>
      <c r="J296" s="3">
        <v>0</v>
      </c>
      <c r="K296" s="3">
        <v>100.22</v>
      </c>
      <c r="L296" s="3">
        <v>0</v>
      </c>
      <c r="M296" s="3">
        <v>0</v>
      </c>
      <c r="N296" s="3">
        <v>0</v>
      </c>
      <c r="O296" s="3">
        <v>13.028600000000001</v>
      </c>
      <c r="P296" s="3">
        <v>114.9986</v>
      </c>
      <c r="Q296">
        <v>3</v>
      </c>
    </row>
    <row r="297" spans="1:17" x14ac:dyDescent="0.25">
      <c r="A297" t="s">
        <v>87</v>
      </c>
      <c r="B297" t="s">
        <v>124</v>
      </c>
      <c r="C297" t="s">
        <v>1</v>
      </c>
      <c r="D297" t="s">
        <v>0</v>
      </c>
      <c r="E297">
        <v>2996</v>
      </c>
      <c r="F297" t="s">
        <v>475</v>
      </c>
      <c r="G297" t="s">
        <v>476</v>
      </c>
      <c r="H297" s="3">
        <v>0</v>
      </c>
      <c r="I297" s="3">
        <v>0</v>
      </c>
      <c r="J297" s="3">
        <v>0</v>
      </c>
      <c r="K297" s="3">
        <v>28.08</v>
      </c>
      <c r="L297" s="3">
        <v>0</v>
      </c>
      <c r="M297" s="3">
        <v>0</v>
      </c>
      <c r="N297" s="3">
        <v>0</v>
      </c>
      <c r="O297" s="3">
        <v>3.6503999999999999</v>
      </c>
      <c r="P297" s="3">
        <v>31.730399999999999</v>
      </c>
      <c r="Q297">
        <v>3</v>
      </c>
    </row>
    <row r="298" spans="1:17" x14ac:dyDescent="0.25">
      <c r="A298" t="s">
        <v>87</v>
      </c>
      <c r="B298" t="s">
        <v>124</v>
      </c>
      <c r="C298" t="s">
        <v>1</v>
      </c>
      <c r="D298" t="s">
        <v>0</v>
      </c>
      <c r="E298">
        <v>2995</v>
      </c>
      <c r="F298" t="s">
        <v>475</v>
      </c>
      <c r="G298" t="s">
        <v>476</v>
      </c>
      <c r="H298" s="3">
        <v>0</v>
      </c>
      <c r="I298" s="3">
        <v>0</v>
      </c>
      <c r="J298" s="3">
        <v>0</v>
      </c>
      <c r="K298" s="3">
        <v>85.08</v>
      </c>
      <c r="L298" s="3">
        <v>0</v>
      </c>
      <c r="M298" s="3">
        <v>0</v>
      </c>
      <c r="N298" s="3">
        <v>0</v>
      </c>
      <c r="O298" s="3">
        <v>11.0604</v>
      </c>
      <c r="P298" s="3">
        <v>96.1404</v>
      </c>
      <c r="Q298">
        <v>3</v>
      </c>
    </row>
    <row r="299" spans="1:17" x14ac:dyDescent="0.25">
      <c r="A299" t="s">
        <v>87</v>
      </c>
      <c r="B299" t="s">
        <v>124</v>
      </c>
      <c r="C299" t="s">
        <v>1</v>
      </c>
      <c r="D299" t="s">
        <v>0</v>
      </c>
      <c r="E299">
        <v>156824</v>
      </c>
      <c r="F299" t="s">
        <v>425</v>
      </c>
      <c r="G299" t="s">
        <v>426</v>
      </c>
      <c r="H299" s="3">
        <v>2.92</v>
      </c>
      <c r="I299" s="3">
        <v>0</v>
      </c>
      <c r="J299" s="3">
        <v>0</v>
      </c>
      <c r="K299" s="3">
        <v>24.86</v>
      </c>
      <c r="L299" s="3">
        <v>0</v>
      </c>
      <c r="M299" s="3">
        <v>0</v>
      </c>
      <c r="N299" s="3">
        <v>0</v>
      </c>
      <c r="O299" s="3">
        <v>3.2318000000000002</v>
      </c>
      <c r="P299" s="3">
        <v>31.011800000000001</v>
      </c>
      <c r="Q299">
        <v>3</v>
      </c>
    </row>
    <row r="300" spans="1:17" x14ac:dyDescent="0.25">
      <c r="A300" t="s">
        <v>87</v>
      </c>
      <c r="B300" t="s">
        <v>124</v>
      </c>
      <c r="C300" t="s">
        <v>1</v>
      </c>
      <c r="D300" t="s">
        <v>0</v>
      </c>
      <c r="E300">
        <v>33410</v>
      </c>
      <c r="F300" t="s">
        <v>418</v>
      </c>
      <c r="G300" t="s">
        <v>419</v>
      </c>
      <c r="H300" s="3">
        <v>13.75</v>
      </c>
      <c r="I300" s="3">
        <v>0</v>
      </c>
      <c r="J300" s="3">
        <v>0</v>
      </c>
      <c r="K300" s="3">
        <v>117.23</v>
      </c>
      <c r="L300" s="3">
        <v>0</v>
      </c>
      <c r="M300" s="3">
        <v>0</v>
      </c>
      <c r="N300" s="3">
        <v>0</v>
      </c>
      <c r="O300" s="3">
        <v>15.2399</v>
      </c>
      <c r="P300" s="3">
        <v>146.21990000000002</v>
      </c>
      <c r="Q300">
        <v>3</v>
      </c>
    </row>
    <row r="301" spans="1:17" x14ac:dyDescent="0.25">
      <c r="A301" t="s">
        <v>87</v>
      </c>
      <c r="B301" t="s">
        <v>130</v>
      </c>
      <c r="C301" t="s">
        <v>1</v>
      </c>
      <c r="D301" t="s">
        <v>0</v>
      </c>
      <c r="E301">
        <v>33681</v>
      </c>
      <c r="F301" t="s">
        <v>418</v>
      </c>
      <c r="G301" t="s">
        <v>419</v>
      </c>
      <c r="H301" s="3">
        <v>7.52</v>
      </c>
      <c r="I301" s="3">
        <v>0</v>
      </c>
      <c r="J301" s="3">
        <v>0</v>
      </c>
      <c r="K301" s="3">
        <v>64.14</v>
      </c>
      <c r="L301" s="3">
        <v>0</v>
      </c>
      <c r="M301" s="3">
        <v>0</v>
      </c>
      <c r="N301" s="3">
        <v>0</v>
      </c>
      <c r="O301" s="3">
        <v>8.3382000000000005</v>
      </c>
      <c r="P301" s="3">
        <v>79.998199999999997</v>
      </c>
      <c r="Q301">
        <v>3</v>
      </c>
    </row>
    <row r="302" spans="1:17" x14ac:dyDescent="0.25">
      <c r="A302" t="s">
        <v>87</v>
      </c>
      <c r="B302" t="s">
        <v>457</v>
      </c>
      <c r="C302" t="s">
        <v>1</v>
      </c>
      <c r="D302" t="s">
        <v>0</v>
      </c>
      <c r="E302">
        <v>41842</v>
      </c>
      <c r="F302" t="s">
        <v>455</v>
      </c>
      <c r="G302" t="s">
        <v>456</v>
      </c>
      <c r="H302" s="3">
        <v>19.75</v>
      </c>
      <c r="I302" s="3">
        <v>0</v>
      </c>
      <c r="J302" s="3">
        <v>0</v>
      </c>
      <c r="K302" s="3">
        <v>166.58</v>
      </c>
      <c r="L302" s="3">
        <v>0</v>
      </c>
      <c r="M302" s="3">
        <v>0</v>
      </c>
      <c r="N302" s="3">
        <v>0</v>
      </c>
      <c r="O302" s="3">
        <v>21.655400000000004</v>
      </c>
      <c r="P302" s="3">
        <v>207.98540000000003</v>
      </c>
      <c r="Q302">
        <v>3</v>
      </c>
    </row>
    <row r="303" spans="1:17" x14ac:dyDescent="0.25">
      <c r="A303" t="s">
        <v>87</v>
      </c>
      <c r="B303" t="s">
        <v>420</v>
      </c>
      <c r="C303" t="s">
        <v>1</v>
      </c>
      <c r="D303" t="s">
        <v>0</v>
      </c>
      <c r="E303">
        <v>47248</v>
      </c>
      <c r="F303" t="s">
        <v>463</v>
      </c>
      <c r="G303" t="s">
        <v>464</v>
      </c>
      <c r="H303" s="3">
        <v>0</v>
      </c>
      <c r="I303" s="3">
        <v>0</v>
      </c>
      <c r="J303" s="3">
        <v>0</v>
      </c>
      <c r="K303" s="3">
        <v>9.51</v>
      </c>
      <c r="L303" s="3">
        <v>0</v>
      </c>
      <c r="M303" s="3">
        <v>0</v>
      </c>
      <c r="N303" s="3">
        <v>0</v>
      </c>
      <c r="O303" s="3">
        <v>1.2363</v>
      </c>
      <c r="P303" s="3">
        <v>10.7463</v>
      </c>
      <c r="Q303">
        <v>3</v>
      </c>
    </row>
    <row r="304" spans="1:17" x14ac:dyDescent="0.25">
      <c r="A304" t="s">
        <v>87</v>
      </c>
      <c r="B304" t="s">
        <v>420</v>
      </c>
      <c r="C304" t="s">
        <v>1</v>
      </c>
      <c r="D304" t="s">
        <v>0</v>
      </c>
      <c r="E304">
        <v>33772</v>
      </c>
      <c r="F304" t="s">
        <v>418</v>
      </c>
      <c r="G304" t="s">
        <v>419</v>
      </c>
      <c r="H304" s="3">
        <v>7.33</v>
      </c>
      <c r="I304" s="3">
        <v>0</v>
      </c>
      <c r="J304" s="3">
        <v>0</v>
      </c>
      <c r="K304" s="3">
        <v>62.54</v>
      </c>
      <c r="L304" s="3">
        <v>0</v>
      </c>
      <c r="M304" s="3">
        <v>0</v>
      </c>
      <c r="N304" s="3">
        <v>0</v>
      </c>
      <c r="O304" s="3">
        <v>8.1302000000000003</v>
      </c>
      <c r="P304" s="3">
        <v>78.000200000000007</v>
      </c>
      <c r="Q304">
        <v>3</v>
      </c>
    </row>
    <row r="305" spans="1:17" x14ac:dyDescent="0.25">
      <c r="A305" t="s">
        <v>87</v>
      </c>
      <c r="B305" t="s">
        <v>482</v>
      </c>
      <c r="C305" t="s">
        <v>1</v>
      </c>
      <c r="D305" t="s">
        <v>0</v>
      </c>
      <c r="E305">
        <v>170</v>
      </c>
      <c r="F305" t="s">
        <v>489</v>
      </c>
      <c r="G305" t="s">
        <v>490</v>
      </c>
      <c r="H305" s="3">
        <v>0</v>
      </c>
      <c r="I305" s="3">
        <v>0</v>
      </c>
      <c r="J305" s="3">
        <v>0</v>
      </c>
      <c r="K305" s="3">
        <v>12.39</v>
      </c>
      <c r="L305" s="3">
        <v>0</v>
      </c>
      <c r="M305" s="3">
        <v>0</v>
      </c>
      <c r="N305" s="3">
        <v>0</v>
      </c>
      <c r="O305" s="3">
        <v>1.6107</v>
      </c>
      <c r="P305" s="3">
        <v>14.0007</v>
      </c>
      <c r="Q305">
        <v>3</v>
      </c>
    </row>
    <row r="306" spans="1:17" x14ac:dyDescent="0.25">
      <c r="A306" t="s">
        <v>87</v>
      </c>
      <c r="B306" t="s">
        <v>482</v>
      </c>
      <c r="C306" t="s">
        <v>1</v>
      </c>
      <c r="D306" t="s">
        <v>0</v>
      </c>
      <c r="E306">
        <v>10544</v>
      </c>
      <c r="F306" t="s">
        <v>453</v>
      </c>
      <c r="G306" t="s">
        <v>454</v>
      </c>
      <c r="H306" s="3">
        <v>0</v>
      </c>
      <c r="I306" s="3">
        <v>0</v>
      </c>
      <c r="J306" s="3">
        <v>0</v>
      </c>
      <c r="K306" s="3">
        <v>7.2</v>
      </c>
      <c r="L306" s="3">
        <v>0</v>
      </c>
      <c r="M306" s="3">
        <v>0</v>
      </c>
      <c r="N306" s="3">
        <v>0</v>
      </c>
      <c r="O306" s="3">
        <v>0.93600000000000005</v>
      </c>
      <c r="P306" s="3">
        <v>8.136000000000001</v>
      </c>
      <c r="Q306">
        <v>3</v>
      </c>
    </row>
    <row r="307" spans="1:17" x14ac:dyDescent="0.25">
      <c r="A307" t="s">
        <v>87</v>
      </c>
      <c r="B307" t="s">
        <v>125</v>
      </c>
      <c r="C307" t="s">
        <v>1</v>
      </c>
      <c r="D307" t="s">
        <v>0</v>
      </c>
      <c r="E307">
        <v>18</v>
      </c>
      <c r="F307" t="s">
        <v>475</v>
      </c>
      <c r="G307" t="s">
        <v>476</v>
      </c>
      <c r="H307" s="3">
        <v>0</v>
      </c>
      <c r="I307" s="3">
        <v>0</v>
      </c>
      <c r="J307" s="3">
        <v>0</v>
      </c>
      <c r="K307" s="3">
        <v>28.08</v>
      </c>
      <c r="L307" s="3">
        <v>0</v>
      </c>
      <c r="M307" s="3">
        <v>0</v>
      </c>
      <c r="N307" s="3">
        <v>0</v>
      </c>
      <c r="O307" s="3">
        <v>3.6503999999999999</v>
      </c>
      <c r="P307" s="3">
        <v>31.730399999999999</v>
      </c>
      <c r="Q307">
        <v>3</v>
      </c>
    </row>
    <row r="308" spans="1:17" x14ac:dyDescent="0.25">
      <c r="A308" t="s">
        <v>87</v>
      </c>
      <c r="B308" t="s">
        <v>125</v>
      </c>
      <c r="C308" t="s">
        <v>1</v>
      </c>
      <c r="D308" t="s">
        <v>0</v>
      </c>
      <c r="E308">
        <v>22</v>
      </c>
      <c r="F308" t="s">
        <v>475</v>
      </c>
      <c r="G308" t="s">
        <v>476</v>
      </c>
      <c r="H308" s="3">
        <v>0</v>
      </c>
      <c r="I308" s="3">
        <v>0</v>
      </c>
      <c r="J308" s="3">
        <v>0</v>
      </c>
      <c r="K308" s="3">
        <v>40.99</v>
      </c>
      <c r="L308" s="3">
        <v>0</v>
      </c>
      <c r="M308" s="3">
        <v>0</v>
      </c>
      <c r="N308" s="3">
        <v>0</v>
      </c>
      <c r="O308" s="3">
        <v>5.3287000000000004</v>
      </c>
      <c r="P308" s="3">
        <v>46.3187</v>
      </c>
      <c r="Q308">
        <v>3</v>
      </c>
    </row>
    <row r="309" spans="1:17" x14ac:dyDescent="0.25">
      <c r="A309" t="s">
        <v>87</v>
      </c>
      <c r="B309" t="s">
        <v>125</v>
      </c>
      <c r="C309" t="s">
        <v>1</v>
      </c>
      <c r="D309" t="s">
        <v>0</v>
      </c>
      <c r="E309">
        <v>17</v>
      </c>
      <c r="F309" t="s">
        <v>475</v>
      </c>
      <c r="G309" t="s">
        <v>476</v>
      </c>
      <c r="H309" s="3">
        <v>0</v>
      </c>
      <c r="I309" s="3">
        <v>0</v>
      </c>
      <c r="J309" s="3">
        <v>0</v>
      </c>
      <c r="K309" s="3">
        <v>30.04</v>
      </c>
      <c r="L309" s="3">
        <v>0</v>
      </c>
      <c r="M309" s="3">
        <v>0</v>
      </c>
      <c r="N309" s="3">
        <v>0</v>
      </c>
      <c r="O309" s="3">
        <v>3.9052000000000002</v>
      </c>
      <c r="P309" s="3">
        <v>33.9452</v>
      </c>
      <c r="Q309">
        <v>3</v>
      </c>
    </row>
    <row r="310" spans="1:17" x14ac:dyDescent="0.25">
      <c r="A310" t="s">
        <v>87</v>
      </c>
      <c r="B310" t="s">
        <v>125</v>
      </c>
      <c r="C310" t="s">
        <v>1</v>
      </c>
      <c r="D310" t="s">
        <v>0</v>
      </c>
      <c r="E310">
        <v>19</v>
      </c>
      <c r="F310" t="s">
        <v>475</v>
      </c>
      <c r="G310" t="s">
        <v>476</v>
      </c>
      <c r="H310" s="3">
        <v>0</v>
      </c>
      <c r="I310" s="3">
        <v>0</v>
      </c>
      <c r="J310" s="3">
        <v>0</v>
      </c>
      <c r="K310" s="3">
        <v>35.659999999999997</v>
      </c>
      <c r="L310" s="3">
        <v>0</v>
      </c>
      <c r="M310" s="3">
        <v>0</v>
      </c>
      <c r="N310" s="3">
        <v>0</v>
      </c>
      <c r="O310" s="3">
        <v>4.6357999999999997</v>
      </c>
      <c r="P310" s="3">
        <v>40.2958</v>
      </c>
      <c r="Q310">
        <v>3</v>
      </c>
    </row>
    <row r="311" spans="1:17" x14ac:dyDescent="0.25">
      <c r="A311" t="s">
        <v>87</v>
      </c>
      <c r="B311" t="s">
        <v>125</v>
      </c>
      <c r="C311" t="s">
        <v>1</v>
      </c>
      <c r="D311" t="s">
        <v>0</v>
      </c>
      <c r="E311">
        <v>33941</v>
      </c>
      <c r="F311" t="s">
        <v>418</v>
      </c>
      <c r="G311" t="s">
        <v>419</v>
      </c>
      <c r="H311" s="3">
        <v>2.82</v>
      </c>
      <c r="I311" s="3">
        <v>0</v>
      </c>
      <c r="J311" s="3">
        <v>0</v>
      </c>
      <c r="K311" s="3">
        <v>29.36</v>
      </c>
      <c r="L311" s="3">
        <v>0</v>
      </c>
      <c r="M311" s="3">
        <v>0</v>
      </c>
      <c r="N311" s="3">
        <v>0</v>
      </c>
      <c r="O311" s="3">
        <v>3.8168000000000002</v>
      </c>
      <c r="P311" s="3">
        <v>35.9968</v>
      </c>
      <c r="Q311">
        <v>3</v>
      </c>
    </row>
    <row r="312" spans="1:17" x14ac:dyDescent="0.25">
      <c r="A312" t="s">
        <v>87</v>
      </c>
      <c r="B312" t="s">
        <v>125</v>
      </c>
      <c r="C312" t="s">
        <v>1</v>
      </c>
      <c r="D312" t="s">
        <v>0</v>
      </c>
      <c r="E312">
        <v>33858</v>
      </c>
      <c r="F312" t="s">
        <v>418</v>
      </c>
      <c r="G312" t="s">
        <v>419</v>
      </c>
      <c r="H312" s="3">
        <v>5.7299999999999995</v>
      </c>
      <c r="I312" s="3">
        <v>0</v>
      </c>
      <c r="J312" s="3">
        <v>0</v>
      </c>
      <c r="K312" s="3">
        <v>48.91</v>
      </c>
      <c r="L312" s="3">
        <v>0</v>
      </c>
      <c r="M312" s="3">
        <v>0</v>
      </c>
      <c r="N312" s="3">
        <v>0</v>
      </c>
      <c r="O312" s="3">
        <v>6.3582999999999998</v>
      </c>
      <c r="P312" s="3">
        <v>60.998299999999993</v>
      </c>
      <c r="Q312">
        <v>3</v>
      </c>
    </row>
    <row r="313" spans="1:17" x14ac:dyDescent="0.25">
      <c r="A313" t="s">
        <v>87</v>
      </c>
      <c r="B313" t="s">
        <v>421</v>
      </c>
      <c r="C313" t="s">
        <v>1</v>
      </c>
      <c r="D313" t="s">
        <v>0</v>
      </c>
      <c r="E313">
        <v>65188</v>
      </c>
      <c r="F313" t="s">
        <v>440</v>
      </c>
      <c r="G313" t="s">
        <v>441</v>
      </c>
      <c r="H313" s="3">
        <v>3.95</v>
      </c>
      <c r="I313" s="3">
        <v>0</v>
      </c>
      <c r="J313" s="3">
        <v>0</v>
      </c>
      <c r="K313" s="3">
        <v>32.89</v>
      </c>
      <c r="L313" s="3">
        <v>0</v>
      </c>
      <c r="M313" s="3">
        <v>0</v>
      </c>
      <c r="N313" s="3">
        <v>0</v>
      </c>
      <c r="O313" s="3">
        <v>4.2757000000000005</v>
      </c>
      <c r="P313" s="3">
        <v>41.115700000000004</v>
      </c>
      <c r="Q313">
        <v>3</v>
      </c>
    </row>
    <row r="314" spans="1:17" x14ac:dyDescent="0.25">
      <c r="A314" t="s">
        <v>87</v>
      </c>
      <c r="B314" t="s">
        <v>421</v>
      </c>
      <c r="C314" t="s">
        <v>1</v>
      </c>
      <c r="D314" t="s">
        <v>0</v>
      </c>
      <c r="E314">
        <v>34079</v>
      </c>
      <c r="F314" t="s">
        <v>418</v>
      </c>
      <c r="G314" t="s">
        <v>419</v>
      </c>
      <c r="H314" s="3">
        <v>8.1999999999999993</v>
      </c>
      <c r="I314" s="3">
        <v>0</v>
      </c>
      <c r="J314" s="3">
        <v>0</v>
      </c>
      <c r="K314" s="3">
        <v>69.92</v>
      </c>
      <c r="L314" s="3">
        <v>0</v>
      </c>
      <c r="M314" s="3">
        <v>0</v>
      </c>
      <c r="N314" s="3">
        <v>0</v>
      </c>
      <c r="O314" s="3">
        <v>9.0896000000000008</v>
      </c>
      <c r="P314" s="3">
        <v>87.209600000000009</v>
      </c>
      <c r="Q314">
        <v>3</v>
      </c>
    </row>
    <row r="315" spans="1:17" x14ac:dyDescent="0.25">
      <c r="A315" t="s">
        <v>87</v>
      </c>
      <c r="B315" t="s">
        <v>486</v>
      </c>
      <c r="C315" t="s">
        <v>1</v>
      </c>
      <c r="D315" t="s">
        <v>0</v>
      </c>
      <c r="E315">
        <v>178</v>
      </c>
      <c r="F315" t="s">
        <v>489</v>
      </c>
      <c r="G315" t="s">
        <v>490</v>
      </c>
      <c r="H315" s="3">
        <v>0</v>
      </c>
      <c r="I315" s="3">
        <v>0</v>
      </c>
      <c r="J315" s="3">
        <v>0</v>
      </c>
      <c r="K315" s="3">
        <v>51.15</v>
      </c>
      <c r="L315" s="3">
        <v>0</v>
      </c>
      <c r="M315" s="3">
        <v>0</v>
      </c>
      <c r="N315" s="3">
        <v>0</v>
      </c>
      <c r="O315" s="3">
        <v>6.6494999999999997</v>
      </c>
      <c r="P315" s="3">
        <v>57.799499999999995</v>
      </c>
      <c r="Q315">
        <v>3</v>
      </c>
    </row>
    <row r="316" spans="1:17" x14ac:dyDescent="0.25">
      <c r="A316" t="s">
        <v>87</v>
      </c>
      <c r="B316" t="s">
        <v>486</v>
      </c>
      <c r="C316" t="s">
        <v>1</v>
      </c>
      <c r="D316" t="s">
        <v>0</v>
      </c>
      <c r="E316">
        <v>334</v>
      </c>
      <c r="F316" t="s">
        <v>487</v>
      </c>
      <c r="G316" t="s">
        <v>488</v>
      </c>
      <c r="H316" s="3">
        <v>0</v>
      </c>
      <c r="I316" s="3">
        <v>0</v>
      </c>
      <c r="J316" s="3">
        <v>0</v>
      </c>
      <c r="K316" s="3">
        <v>28.32</v>
      </c>
      <c r="L316" s="3">
        <v>0</v>
      </c>
      <c r="M316" s="3">
        <v>0</v>
      </c>
      <c r="N316" s="3">
        <v>0</v>
      </c>
      <c r="O316" s="3">
        <v>3.6816</v>
      </c>
      <c r="P316" s="3">
        <v>32.001600000000003</v>
      </c>
      <c r="Q316">
        <v>3</v>
      </c>
    </row>
    <row r="317" spans="1:17" x14ac:dyDescent="0.25">
      <c r="A317" t="s">
        <v>87</v>
      </c>
      <c r="B317" t="s">
        <v>119</v>
      </c>
      <c r="C317" t="s">
        <v>1</v>
      </c>
      <c r="D317" t="s">
        <v>0</v>
      </c>
      <c r="E317">
        <v>35</v>
      </c>
      <c r="F317" t="s">
        <v>475</v>
      </c>
      <c r="G317" t="s">
        <v>476</v>
      </c>
      <c r="H317" s="3">
        <v>0</v>
      </c>
      <c r="I317" s="3">
        <v>0</v>
      </c>
      <c r="J317" s="3">
        <v>0</v>
      </c>
      <c r="K317" s="3">
        <v>28.08</v>
      </c>
      <c r="L317" s="3">
        <v>0</v>
      </c>
      <c r="M317" s="3">
        <v>0</v>
      </c>
      <c r="N317" s="3">
        <v>0</v>
      </c>
      <c r="O317" s="3">
        <v>3.6503999999999999</v>
      </c>
      <c r="P317" s="3">
        <v>31.730399999999999</v>
      </c>
      <c r="Q317">
        <v>3</v>
      </c>
    </row>
    <row r="318" spans="1:17" x14ac:dyDescent="0.25">
      <c r="A318" t="s">
        <v>87</v>
      </c>
      <c r="B318" t="s">
        <v>119</v>
      </c>
      <c r="C318" t="s">
        <v>1</v>
      </c>
      <c r="D318" t="s">
        <v>0</v>
      </c>
      <c r="E318">
        <v>25</v>
      </c>
      <c r="F318" t="s">
        <v>475</v>
      </c>
      <c r="G318" t="s">
        <v>476</v>
      </c>
      <c r="H318" s="3">
        <v>0</v>
      </c>
      <c r="I318" s="3">
        <v>0</v>
      </c>
      <c r="J318" s="3">
        <v>0</v>
      </c>
      <c r="K318" s="3">
        <v>56.26</v>
      </c>
      <c r="L318" s="3">
        <v>0</v>
      </c>
      <c r="M318" s="3">
        <v>0</v>
      </c>
      <c r="N318" s="3">
        <v>0</v>
      </c>
      <c r="O318" s="3">
        <v>7.3137999999999996</v>
      </c>
      <c r="P318" s="3">
        <v>63.573799999999999</v>
      </c>
      <c r="Q318">
        <v>3</v>
      </c>
    </row>
    <row r="319" spans="1:17" x14ac:dyDescent="0.25">
      <c r="A319" t="s">
        <v>87</v>
      </c>
      <c r="B319" t="s">
        <v>119</v>
      </c>
      <c r="C319" t="s">
        <v>1</v>
      </c>
      <c r="D319" t="s">
        <v>0</v>
      </c>
      <c r="E319">
        <v>34</v>
      </c>
      <c r="F319" t="s">
        <v>475</v>
      </c>
      <c r="G319" t="s">
        <v>476</v>
      </c>
      <c r="H319" s="3">
        <v>0</v>
      </c>
      <c r="I319" s="3">
        <v>0</v>
      </c>
      <c r="J319" s="3">
        <v>0</v>
      </c>
      <c r="K319" s="3">
        <v>56.26</v>
      </c>
      <c r="L319" s="3">
        <v>0</v>
      </c>
      <c r="M319" s="3">
        <v>0</v>
      </c>
      <c r="N319" s="3">
        <v>0</v>
      </c>
      <c r="O319" s="3">
        <v>7.3137999999999996</v>
      </c>
      <c r="P319" s="3">
        <v>63.573799999999999</v>
      </c>
      <c r="Q319">
        <v>3</v>
      </c>
    </row>
    <row r="320" spans="1:17" x14ac:dyDescent="0.25">
      <c r="A320" t="s">
        <v>87</v>
      </c>
      <c r="B320" t="s">
        <v>119</v>
      </c>
      <c r="C320" t="s">
        <v>1</v>
      </c>
      <c r="D320" t="s">
        <v>0</v>
      </c>
      <c r="E320">
        <v>157336</v>
      </c>
      <c r="F320" t="s">
        <v>425</v>
      </c>
      <c r="G320" t="s">
        <v>426</v>
      </c>
      <c r="H320" s="3">
        <v>2.54</v>
      </c>
      <c r="I320" s="3">
        <v>0</v>
      </c>
      <c r="J320" s="3">
        <v>0</v>
      </c>
      <c r="K320" s="3">
        <v>25.63</v>
      </c>
      <c r="L320" s="3">
        <v>0</v>
      </c>
      <c r="M320" s="3">
        <v>0</v>
      </c>
      <c r="N320" s="3">
        <v>0</v>
      </c>
      <c r="O320" s="3">
        <v>3.3319000000000001</v>
      </c>
      <c r="P320" s="3">
        <v>31.501899999999999</v>
      </c>
      <c r="Q320">
        <v>3</v>
      </c>
    </row>
    <row r="321" spans="1:17" x14ac:dyDescent="0.25">
      <c r="A321" t="s">
        <v>87</v>
      </c>
      <c r="B321" t="s">
        <v>119</v>
      </c>
      <c r="C321" t="s">
        <v>1</v>
      </c>
      <c r="D321" t="s">
        <v>0</v>
      </c>
      <c r="E321">
        <v>157388</v>
      </c>
      <c r="F321" t="s">
        <v>425</v>
      </c>
      <c r="G321" t="s">
        <v>426</v>
      </c>
      <c r="H321" s="3">
        <v>3.39</v>
      </c>
      <c r="I321" s="3">
        <v>0</v>
      </c>
      <c r="J321" s="3">
        <v>0</v>
      </c>
      <c r="K321" s="3">
        <v>28.87</v>
      </c>
      <c r="L321" s="3">
        <v>0</v>
      </c>
      <c r="M321" s="3">
        <v>0</v>
      </c>
      <c r="N321" s="3">
        <v>0</v>
      </c>
      <c r="O321" s="3">
        <v>3.7531000000000003</v>
      </c>
      <c r="P321" s="3">
        <v>36.013100000000001</v>
      </c>
      <c r="Q321">
        <v>3</v>
      </c>
    </row>
    <row r="322" spans="1:17" x14ac:dyDescent="0.25">
      <c r="A322" t="s">
        <v>87</v>
      </c>
      <c r="B322" t="s">
        <v>119</v>
      </c>
      <c r="C322" t="s">
        <v>1</v>
      </c>
      <c r="D322" t="s">
        <v>0</v>
      </c>
      <c r="E322">
        <v>34368</v>
      </c>
      <c r="F322" t="s">
        <v>418</v>
      </c>
      <c r="G322" t="s">
        <v>419</v>
      </c>
      <c r="H322" s="3">
        <v>1.79</v>
      </c>
      <c r="I322" s="3">
        <v>0</v>
      </c>
      <c r="J322" s="3">
        <v>0</v>
      </c>
      <c r="K322" s="3">
        <v>15.23</v>
      </c>
      <c r="L322" s="3">
        <v>0</v>
      </c>
      <c r="M322" s="3">
        <v>0</v>
      </c>
      <c r="N322" s="3">
        <v>0</v>
      </c>
      <c r="O322" s="3">
        <v>1.9799000000000002</v>
      </c>
      <c r="P322" s="3">
        <v>18.9999</v>
      </c>
      <c r="Q322">
        <v>3</v>
      </c>
    </row>
    <row r="323" spans="1:17" x14ac:dyDescent="0.25">
      <c r="A323" t="s">
        <v>87</v>
      </c>
      <c r="B323" t="s">
        <v>443</v>
      </c>
      <c r="C323" t="s">
        <v>1</v>
      </c>
      <c r="D323" t="s">
        <v>0</v>
      </c>
      <c r="E323">
        <v>1177</v>
      </c>
      <c r="F323" t="s">
        <v>444</v>
      </c>
      <c r="G323" t="s">
        <v>445</v>
      </c>
      <c r="H323" s="3">
        <v>3.85</v>
      </c>
      <c r="I323" s="3">
        <v>0</v>
      </c>
      <c r="J323" s="3">
        <v>0</v>
      </c>
      <c r="K323" s="3">
        <v>32.880000000000003</v>
      </c>
      <c r="L323" s="3">
        <v>0</v>
      </c>
      <c r="M323" s="3">
        <v>0</v>
      </c>
      <c r="N323" s="3">
        <v>0</v>
      </c>
      <c r="O323" s="3">
        <v>4.2744000000000009</v>
      </c>
      <c r="P323" s="3">
        <v>41.004400000000004</v>
      </c>
      <c r="Q323">
        <v>3</v>
      </c>
    </row>
    <row r="324" spans="1:17" x14ac:dyDescent="0.25">
      <c r="A324" t="s">
        <v>87</v>
      </c>
      <c r="B324" t="s">
        <v>109</v>
      </c>
      <c r="C324" t="s">
        <v>1</v>
      </c>
      <c r="D324" t="s">
        <v>0</v>
      </c>
      <c r="E324">
        <v>74254</v>
      </c>
      <c r="F324" t="s">
        <v>473</v>
      </c>
      <c r="G324" t="s">
        <v>474</v>
      </c>
      <c r="H324" s="3">
        <v>0</v>
      </c>
      <c r="I324" s="3">
        <v>0</v>
      </c>
      <c r="J324" s="3">
        <v>0</v>
      </c>
      <c r="K324" s="3">
        <v>52.97</v>
      </c>
      <c r="L324" s="3">
        <v>0</v>
      </c>
      <c r="M324" s="3">
        <v>0</v>
      </c>
      <c r="N324" s="3">
        <v>0</v>
      </c>
      <c r="O324" s="3">
        <v>6.8860999999999999</v>
      </c>
      <c r="P324" s="3">
        <v>59.856099999999998</v>
      </c>
      <c r="Q324">
        <v>3</v>
      </c>
    </row>
    <row r="325" spans="1:17" x14ac:dyDescent="0.25">
      <c r="A325" t="s">
        <v>87</v>
      </c>
      <c r="B325" t="s">
        <v>109</v>
      </c>
      <c r="C325" t="s">
        <v>1</v>
      </c>
      <c r="D325" t="s">
        <v>0</v>
      </c>
      <c r="E325">
        <v>157472</v>
      </c>
      <c r="F325" t="s">
        <v>425</v>
      </c>
      <c r="G325" t="s">
        <v>426</v>
      </c>
      <c r="H325" s="3">
        <v>3.82</v>
      </c>
      <c r="I325" s="3">
        <v>0</v>
      </c>
      <c r="J325" s="3">
        <v>0</v>
      </c>
      <c r="K325" s="3">
        <v>35.97</v>
      </c>
      <c r="L325" s="3">
        <v>0</v>
      </c>
      <c r="M325" s="3">
        <v>0</v>
      </c>
      <c r="N325" s="3">
        <v>0</v>
      </c>
      <c r="O325" s="3">
        <v>4.6760999999999999</v>
      </c>
      <c r="P325" s="3">
        <v>44.466099999999997</v>
      </c>
      <c r="Q325">
        <v>3</v>
      </c>
    </row>
    <row r="326" spans="1:17" x14ac:dyDescent="0.25">
      <c r="A326" t="s">
        <v>87</v>
      </c>
      <c r="B326" t="s">
        <v>109</v>
      </c>
      <c r="C326" t="s">
        <v>1</v>
      </c>
      <c r="D326" t="s">
        <v>0</v>
      </c>
      <c r="E326">
        <v>34621</v>
      </c>
      <c r="F326" t="s">
        <v>418</v>
      </c>
      <c r="G326" t="s">
        <v>419</v>
      </c>
      <c r="H326" s="3">
        <v>7.68</v>
      </c>
      <c r="I326" s="3">
        <v>0</v>
      </c>
      <c r="J326" s="3">
        <v>0</v>
      </c>
      <c r="K326" s="3">
        <v>65.98</v>
      </c>
      <c r="L326" s="3">
        <v>0</v>
      </c>
      <c r="M326" s="3">
        <v>0</v>
      </c>
      <c r="N326" s="3">
        <v>0</v>
      </c>
      <c r="O326" s="3">
        <v>8.5774000000000008</v>
      </c>
      <c r="P326" s="3">
        <v>82.237399999999994</v>
      </c>
      <c r="Q326">
        <v>3</v>
      </c>
    </row>
    <row r="327" spans="1:17" x14ac:dyDescent="0.25">
      <c r="A327" t="s">
        <v>87</v>
      </c>
      <c r="B327" t="s">
        <v>109</v>
      </c>
      <c r="C327" t="s">
        <v>1</v>
      </c>
      <c r="D327" t="s">
        <v>0</v>
      </c>
      <c r="E327">
        <v>34728</v>
      </c>
      <c r="F327" t="s">
        <v>418</v>
      </c>
      <c r="G327" t="s">
        <v>419</v>
      </c>
      <c r="H327" s="3">
        <v>10.54</v>
      </c>
      <c r="I327" s="3">
        <v>0</v>
      </c>
      <c r="J327" s="3">
        <v>0</v>
      </c>
      <c r="K327" s="3">
        <v>90.52</v>
      </c>
      <c r="L327" s="3">
        <v>0</v>
      </c>
      <c r="M327" s="3">
        <v>0</v>
      </c>
      <c r="N327" s="3">
        <v>0</v>
      </c>
      <c r="O327" s="3">
        <v>11.7676</v>
      </c>
      <c r="P327" s="3">
        <v>112.8276</v>
      </c>
      <c r="Q327">
        <v>3</v>
      </c>
    </row>
    <row r="328" spans="1:17" x14ac:dyDescent="0.25">
      <c r="A328" t="s">
        <v>87</v>
      </c>
      <c r="B328" t="s">
        <v>117</v>
      </c>
      <c r="C328" t="s">
        <v>1</v>
      </c>
      <c r="D328" t="s">
        <v>0</v>
      </c>
      <c r="E328">
        <v>38</v>
      </c>
      <c r="F328" t="s">
        <v>475</v>
      </c>
      <c r="G328" t="s">
        <v>476</v>
      </c>
      <c r="H328" s="3">
        <v>0</v>
      </c>
      <c r="I328" s="3">
        <v>0</v>
      </c>
      <c r="J328" s="3">
        <v>0</v>
      </c>
      <c r="K328" s="3">
        <v>56.26</v>
      </c>
      <c r="L328" s="3">
        <v>0</v>
      </c>
      <c r="M328" s="3">
        <v>0</v>
      </c>
      <c r="N328" s="3">
        <v>0</v>
      </c>
      <c r="O328" s="3">
        <v>7.3137999999999996</v>
      </c>
      <c r="P328" s="3">
        <v>63.573799999999999</v>
      </c>
      <c r="Q328">
        <v>3</v>
      </c>
    </row>
    <row r="329" spans="1:17" x14ac:dyDescent="0.25">
      <c r="A329" t="s">
        <v>87</v>
      </c>
      <c r="B329" t="s">
        <v>117</v>
      </c>
      <c r="C329" t="s">
        <v>1</v>
      </c>
      <c r="D329" t="s">
        <v>0</v>
      </c>
      <c r="E329">
        <v>37</v>
      </c>
      <c r="F329" t="s">
        <v>475</v>
      </c>
      <c r="G329" t="s">
        <v>476</v>
      </c>
      <c r="H329" s="3">
        <v>0</v>
      </c>
      <c r="I329" s="3">
        <v>0</v>
      </c>
      <c r="J329" s="3">
        <v>0</v>
      </c>
      <c r="K329" s="3">
        <v>56.26</v>
      </c>
      <c r="L329" s="3">
        <v>0</v>
      </c>
      <c r="M329" s="3">
        <v>0</v>
      </c>
      <c r="N329" s="3">
        <v>0</v>
      </c>
      <c r="O329" s="3">
        <v>7.3137999999999996</v>
      </c>
      <c r="P329" s="3">
        <v>63.573799999999999</v>
      </c>
      <c r="Q329">
        <v>3</v>
      </c>
    </row>
    <row r="330" spans="1:17" x14ac:dyDescent="0.25">
      <c r="A330" t="s">
        <v>87</v>
      </c>
      <c r="B330" t="s">
        <v>117</v>
      </c>
      <c r="C330" t="s">
        <v>1</v>
      </c>
      <c r="D330" t="s">
        <v>0</v>
      </c>
      <c r="E330">
        <v>40</v>
      </c>
      <c r="F330" t="s">
        <v>475</v>
      </c>
      <c r="G330" t="s">
        <v>476</v>
      </c>
      <c r="H330" s="3">
        <v>0</v>
      </c>
      <c r="I330" s="3">
        <v>0</v>
      </c>
      <c r="J330" s="3">
        <v>0</v>
      </c>
      <c r="K330" s="3">
        <v>56.16</v>
      </c>
      <c r="L330" s="3">
        <v>0</v>
      </c>
      <c r="M330" s="3">
        <v>0</v>
      </c>
      <c r="N330" s="3">
        <v>0</v>
      </c>
      <c r="O330" s="3">
        <v>7.3007999999999997</v>
      </c>
      <c r="P330" s="3">
        <v>63.460799999999999</v>
      </c>
      <c r="Q330">
        <v>3</v>
      </c>
    </row>
    <row r="331" spans="1:17" x14ac:dyDescent="0.25">
      <c r="A331" t="s">
        <v>87</v>
      </c>
      <c r="B331" t="s">
        <v>117</v>
      </c>
      <c r="C331" t="s">
        <v>1</v>
      </c>
      <c r="D331" t="s">
        <v>0</v>
      </c>
      <c r="E331">
        <v>39</v>
      </c>
      <c r="F331" t="s">
        <v>475</v>
      </c>
      <c r="G331" t="s">
        <v>476</v>
      </c>
      <c r="H331" s="3">
        <v>0</v>
      </c>
      <c r="I331" s="3">
        <v>0</v>
      </c>
      <c r="J331" s="3">
        <v>0</v>
      </c>
      <c r="K331" s="3">
        <v>46.05</v>
      </c>
      <c r="L331" s="3">
        <v>0</v>
      </c>
      <c r="M331" s="3">
        <v>0</v>
      </c>
      <c r="N331" s="3">
        <v>0</v>
      </c>
      <c r="O331" s="3">
        <v>5.9864999999999995</v>
      </c>
      <c r="P331" s="3">
        <v>52.036499999999997</v>
      </c>
      <c r="Q331">
        <v>3</v>
      </c>
    </row>
    <row r="332" spans="1:17" x14ac:dyDescent="0.25">
      <c r="A332" t="s">
        <v>87</v>
      </c>
      <c r="B332" t="s">
        <v>117</v>
      </c>
      <c r="C332" t="s">
        <v>1</v>
      </c>
      <c r="D332" t="s">
        <v>0</v>
      </c>
      <c r="E332">
        <v>6042342</v>
      </c>
      <c r="F332" t="s">
        <v>471</v>
      </c>
      <c r="G332" t="s">
        <v>472</v>
      </c>
      <c r="H332" s="3">
        <v>0</v>
      </c>
      <c r="I332" s="3">
        <v>0</v>
      </c>
      <c r="J332" s="3">
        <v>0</v>
      </c>
      <c r="K332" s="3">
        <v>152.12</v>
      </c>
      <c r="L332" s="3">
        <v>0</v>
      </c>
      <c r="M332" s="3">
        <v>0</v>
      </c>
      <c r="N332" s="3">
        <v>0</v>
      </c>
      <c r="O332" s="3">
        <v>19.775600000000001</v>
      </c>
      <c r="P332" s="3">
        <v>171.8956</v>
      </c>
      <c r="Q332">
        <v>3</v>
      </c>
    </row>
    <row r="333" spans="1:17" x14ac:dyDescent="0.25">
      <c r="A333" t="s">
        <v>87</v>
      </c>
      <c r="B333" t="s">
        <v>117</v>
      </c>
      <c r="C333" t="s">
        <v>1</v>
      </c>
      <c r="D333" t="s">
        <v>0</v>
      </c>
      <c r="E333">
        <v>10164</v>
      </c>
      <c r="F333" t="s">
        <v>448</v>
      </c>
      <c r="G333" t="s">
        <v>449</v>
      </c>
      <c r="H333" s="3">
        <v>7.4700000000000006</v>
      </c>
      <c r="I333" s="3">
        <v>0</v>
      </c>
      <c r="J333" s="3">
        <v>0</v>
      </c>
      <c r="K333" s="3">
        <v>64.19</v>
      </c>
      <c r="L333" s="3">
        <v>0</v>
      </c>
      <c r="M333" s="3">
        <v>0</v>
      </c>
      <c r="N333" s="3">
        <v>0</v>
      </c>
      <c r="O333" s="3">
        <v>8.3446999999999996</v>
      </c>
      <c r="P333" s="3">
        <v>80.0047</v>
      </c>
      <c r="Q333">
        <v>3</v>
      </c>
    </row>
    <row r="334" spans="1:17" x14ac:dyDescent="0.25">
      <c r="A334" t="s">
        <v>87</v>
      </c>
      <c r="B334" t="s">
        <v>483</v>
      </c>
      <c r="C334" t="s">
        <v>1</v>
      </c>
      <c r="D334" t="s">
        <v>0</v>
      </c>
      <c r="E334">
        <v>318</v>
      </c>
      <c r="F334" t="s">
        <v>484</v>
      </c>
      <c r="G334" t="s">
        <v>485</v>
      </c>
      <c r="H334" s="3">
        <v>0</v>
      </c>
      <c r="I334" s="3">
        <v>0</v>
      </c>
      <c r="J334" s="3">
        <v>0</v>
      </c>
      <c r="K334" s="3">
        <v>35</v>
      </c>
      <c r="L334" s="3">
        <v>0</v>
      </c>
      <c r="M334" s="3">
        <v>0</v>
      </c>
      <c r="N334" s="3">
        <v>0</v>
      </c>
      <c r="O334" s="3">
        <v>4.55</v>
      </c>
      <c r="P334" s="3">
        <v>39.549999999999997</v>
      </c>
      <c r="Q334">
        <v>3</v>
      </c>
    </row>
    <row r="335" spans="1:17" x14ac:dyDescent="0.25">
      <c r="A335" t="s">
        <v>87</v>
      </c>
      <c r="B335" t="s">
        <v>102</v>
      </c>
      <c r="C335" t="s">
        <v>1</v>
      </c>
      <c r="D335" t="s">
        <v>0</v>
      </c>
      <c r="E335">
        <v>725460</v>
      </c>
      <c r="F335" t="s">
        <v>127</v>
      </c>
      <c r="G335" t="s">
        <v>128</v>
      </c>
      <c r="H335" s="3">
        <v>0</v>
      </c>
      <c r="I335" s="3">
        <v>0</v>
      </c>
      <c r="J335" s="3">
        <v>0</v>
      </c>
      <c r="K335" s="3">
        <v>91.68</v>
      </c>
      <c r="L335" s="3">
        <v>0</v>
      </c>
      <c r="M335" s="3">
        <v>0</v>
      </c>
      <c r="N335" s="3">
        <v>0</v>
      </c>
      <c r="O335" s="3">
        <v>11.918400000000002</v>
      </c>
      <c r="P335" s="3">
        <v>103.59840000000001</v>
      </c>
      <c r="Q335">
        <v>3</v>
      </c>
    </row>
    <row r="336" spans="1:17" x14ac:dyDescent="0.25">
      <c r="A336" t="s">
        <v>87</v>
      </c>
      <c r="B336" t="s">
        <v>102</v>
      </c>
      <c r="C336" t="s">
        <v>1</v>
      </c>
      <c r="D336" t="s">
        <v>0</v>
      </c>
      <c r="E336">
        <v>21709</v>
      </c>
      <c r="F336" t="s">
        <v>469</v>
      </c>
      <c r="G336" t="s">
        <v>470</v>
      </c>
      <c r="H336" s="3">
        <v>0</v>
      </c>
      <c r="I336" s="3">
        <v>0</v>
      </c>
      <c r="J336" s="3">
        <v>0</v>
      </c>
      <c r="K336" s="3">
        <v>66</v>
      </c>
      <c r="L336" s="3">
        <v>0</v>
      </c>
      <c r="M336" s="3">
        <v>0</v>
      </c>
      <c r="N336" s="3">
        <v>0</v>
      </c>
      <c r="O336" s="3">
        <v>8.58</v>
      </c>
      <c r="P336" s="3">
        <v>74.58</v>
      </c>
      <c r="Q336">
        <v>3</v>
      </c>
    </row>
    <row r="337" spans="1:17" x14ac:dyDescent="0.25">
      <c r="A337" t="s">
        <v>87</v>
      </c>
      <c r="B337" t="s">
        <v>102</v>
      </c>
      <c r="C337" t="s">
        <v>1</v>
      </c>
      <c r="D337" t="s">
        <v>0</v>
      </c>
      <c r="E337">
        <v>17342</v>
      </c>
      <c r="F337" t="s">
        <v>467</v>
      </c>
      <c r="G337" t="s">
        <v>468</v>
      </c>
      <c r="H337" s="3">
        <v>0</v>
      </c>
      <c r="I337" s="3">
        <v>0</v>
      </c>
      <c r="J337" s="3">
        <v>0</v>
      </c>
      <c r="K337" s="3">
        <v>42.48</v>
      </c>
      <c r="L337" s="3">
        <v>0</v>
      </c>
      <c r="M337" s="3">
        <v>0</v>
      </c>
      <c r="N337" s="3">
        <v>0</v>
      </c>
      <c r="O337" s="3">
        <v>5.5224000000000002</v>
      </c>
      <c r="P337" s="3">
        <v>48.002399999999994</v>
      </c>
      <c r="Q337">
        <v>3</v>
      </c>
    </row>
    <row r="338" spans="1:17" x14ac:dyDescent="0.25">
      <c r="A338" t="s">
        <v>87</v>
      </c>
      <c r="B338" t="s">
        <v>102</v>
      </c>
      <c r="C338" t="s">
        <v>1</v>
      </c>
      <c r="D338" t="s">
        <v>0</v>
      </c>
      <c r="E338">
        <v>11844</v>
      </c>
      <c r="F338" t="s">
        <v>453</v>
      </c>
      <c r="G338" t="s">
        <v>454</v>
      </c>
      <c r="H338" s="3">
        <v>0</v>
      </c>
      <c r="I338" s="3">
        <v>0</v>
      </c>
      <c r="J338" s="3">
        <v>0</v>
      </c>
      <c r="K338" s="3">
        <v>40.49</v>
      </c>
      <c r="L338" s="3">
        <v>0</v>
      </c>
      <c r="M338" s="3">
        <v>0</v>
      </c>
      <c r="N338" s="3">
        <v>0</v>
      </c>
      <c r="O338" s="3">
        <v>5.2637</v>
      </c>
      <c r="P338" s="3">
        <v>45.753700000000002</v>
      </c>
      <c r="Q338">
        <v>3</v>
      </c>
    </row>
    <row r="339" spans="1:17" x14ac:dyDescent="0.25">
      <c r="A339" t="s">
        <v>87</v>
      </c>
      <c r="B339" t="s">
        <v>102</v>
      </c>
      <c r="C339" t="s">
        <v>1</v>
      </c>
      <c r="D339" t="s">
        <v>0</v>
      </c>
      <c r="E339">
        <v>768</v>
      </c>
      <c r="F339" t="s">
        <v>453</v>
      </c>
      <c r="G339" t="s">
        <v>454</v>
      </c>
      <c r="H339" s="3">
        <v>0</v>
      </c>
      <c r="I339" s="3">
        <v>0</v>
      </c>
      <c r="J339" s="3">
        <v>0</v>
      </c>
      <c r="K339" s="3">
        <v>30.6</v>
      </c>
      <c r="L339" s="3">
        <v>0</v>
      </c>
      <c r="M339" s="3">
        <v>0</v>
      </c>
      <c r="N339" s="3">
        <v>0</v>
      </c>
      <c r="O339" s="3">
        <v>3.9780000000000002</v>
      </c>
      <c r="P339" s="3">
        <v>34.578000000000003</v>
      </c>
      <c r="Q339">
        <v>3</v>
      </c>
    </row>
    <row r="340" spans="1:17" x14ac:dyDescent="0.25">
      <c r="A340" t="s">
        <v>87</v>
      </c>
      <c r="B340" t="s">
        <v>102</v>
      </c>
      <c r="C340" t="s">
        <v>1</v>
      </c>
      <c r="D340" t="s">
        <v>0</v>
      </c>
      <c r="E340">
        <v>35261</v>
      </c>
      <c r="F340" t="s">
        <v>418</v>
      </c>
      <c r="G340" t="s">
        <v>419</v>
      </c>
      <c r="H340" s="3">
        <v>10</v>
      </c>
      <c r="I340" s="3">
        <v>0</v>
      </c>
      <c r="J340" s="3">
        <v>0</v>
      </c>
      <c r="K340" s="3">
        <v>85.84</v>
      </c>
      <c r="L340" s="3">
        <v>0</v>
      </c>
      <c r="M340" s="3">
        <v>0</v>
      </c>
      <c r="N340" s="3">
        <v>0</v>
      </c>
      <c r="O340" s="3">
        <v>11.1592</v>
      </c>
      <c r="P340" s="3">
        <v>106.9992</v>
      </c>
      <c r="Q340">
        <v>3</v>
      </c>
    </row>
    <row r="341" spans="1:17" x14ac:dyDescent="0.25">
      <c r="A341" t="s">
        <v>87</v>
      </c>
      <c r="B341" t="s">
        <v>102</v>
      </c>
      <c r="C341" t="s">
        <v>1</v>
      </c>
      <c r="D341" t="s">
        <v>0</v>
      </c>
      <c r="E341">
        <v>35137</v>
      </c>
      <c r="F341" t="s">
        <v>418</v>
      </c>
      <c r="G341" t="s">
        <v>419</v>
      </c>
      <c r="H341" s="3">
        <v>1.78</v>
      </c>
      <c r="I341" s="3">
        <v>0</v>
      </c>
      <c r="J341" s="3">
        <v>0</v>
      </c>
      <c r="K341" s="3">
        <v>15.24</v>
      </c>
      <c r="L341" s="3">
        <v>0</v>
      </c>
      <c r="M341" s="3">
        <v>0</v>
      </c>
      <c r="N341" s="3">
        <v>0</v>
      </c>
      <c r="O341" s="3">
        <v>1.9812000000000001</v>
      </c>
      <c r="P341" s="3">
        <v>19.001200000000001</v>
      </c>
      <c r="Q341">
        <v>3</v>
      </c>
    </row>
    <row r="342" spans="1:17" x14ac:dyDescent="0.25">
      <c r="A342" t="s">
        <v>87</v>
      </c>
      <c r="B342" t="s">
        <v>481</v>
      </c>
      <c r="C342" t="s">
        <v>1</v>
      </c>
      <c r="D342" t="s">
        <v>0</v>
      </c>
      <c r="E342">
        <v>6081</v>
      </c>
      <c r="F342" t="s">
        <v>479</v>
      </c>
      <c r="G342" t="s">
        <v>480</v>
      </c>
      <c r="H342" s="3">
        <v>0</v>
      </c>
      <c r="I342" s="3">
        <v>0</v>
      </c>
      <c r="J342" s="3">
        <v>0</v>
      </c>
      <c r="K342" s="3">
        <v>345.13</v>
      </c>
      <c r="L342" s="3">
        <v>0</v>
      </c>
      <c r="M342" s="3">
        <v>0</v>
      </c>
      <c r="N342" s="3">
        <v>0</v>
      </c>
      <c r="O342" s="3">
        <v>44.866900000000001</v>
      </c>
      <c r="P342" s="3">
        <v>389.99689999999998</v>
      </c>
      <c r="Q342">
        <v>3</v>
      </c>
    </row>
    <row r="343" spans="1:17" x14ac:dyDescent="0.25">
      <c r="A343" t="s">
        <v>87</v>
      </c>
      <c r="B343" t="s">
        <v>110</v>
      </c>
      <c r="C343" t="s">
        <v>1</v>
      </c>
      <c r="D343" t="s">
        <v>0</v>
      </c>
      <c r="E343">
        <v>122</v>
      </c>
      <c r="F343" t="s">
        <v>479</v>
      </c>
      <c r="G343" t="s">
        <v>480</v>
      </c>
      <c r="H343" s="3">
        <v>0</v>
      </c>
      <c r="I343" s="3">
        <v>0</v>
      </c>
      <c r="J343" s="3">
        <v>0</v>
      </c>
      <c r="K343" s="3">
        <v>194.7</v>
      </c>
      <c r="L343" s="3">
        <v>0</v>
      </c>
      <c r="M343" s="3">
        <v>0</v>
      </c>
      <c r="N343" s="3">
        <v>0</v>
      </c>
      <c r="O343" s="3">
        <v>25.311</v>
      </c>
      <c r="P343" s="3">
        <v>220.011</v>
      </c>
      <c r="Q343">
        <v>3</v>
      </c>
    </row>
    <row r="344" spans="1:17" x14ac:dyDescent="0.25">
      <c r="A344" t="s">
        <v>87</v>
      </c>
      <c r="B344" t="s">
        <v>110</v>
      </c>
      <c r="C344" t="s">
        <v>1</v>
      </c>
      <c r="D344" t="s">
        <v>0</v>
      </c>
      <c r="E344">
        <v>73</v>
      </c>
      <c r="F344" t="s">
        <v>475</v>
      </c>
      <c r="G344" t="s">
        <v>476</v>
      </c>
      <c r="H344" s="3">
        <v>0</v>
      </c>
      <c r="I344" s="3">
        <v>0</v>
      </c>
      <c r="J344" s="3">
        <v>0</v>
      </c>
      <c r="K344" s="3">
        <v>277.14</v>
      </c>
      <c r="L344" s="3">
        <v>0</v>
      </c>
      <c r="M344" s="3">
        <v>0</v>
      </c>
      <c r="N344" s="3">
        <v>0</v>
      </c>
      <c r="O344" s="3">
        <v>36.028199999999998</v>
      </c>
      <c r="P344" s="3">
        <v>313.16819999999996</v>
      </c>
      <c r="Q344">
        <v>3</v>
      </c>
    </row>
    <row r="345" spans="1:17" x14ac:dyDescent="0.25">
      <c r="A345" t="s">
        <v>87</v>
      </c>
      <c r="B345" t="s">
        <v>110</v>
      </c>
      <c r="C345" t="s">
        <v>1</v>
      </c>
      <c r="D345" t="s">
        <v>0</v>
      </c>
      <c r="E345">
        <v>64</v>
      </c>
      <c r="F345" t="s">
        <v>475</v>
      </c>
      <c r="G345" t="s">
        <v>476</v>
      </c>
      <c r="H345" s="3">
        <v>0</v>
      </c>
      <c r="I345" s="3">
        <v>0</v>
      </c>
      <c r="J345" s="3">
        <v>0</v>
      </c>
      <c r="K345" s="3">
        <v>56.26</v>
      </c>
      <c r="L345" s="3">
        <v>0</v>
      </c>
      <c r="M345" s="3">
        <v>0</v>
      </c>
      <c r="N345" s="3">
        <v>0</v>
      </c>
      <c r="O345" s="3">
        <v>7.3137999999999996</v>
      </c>
      <c r="P345" s="3">
        <v>63.573799999999999</v>
      </c>
      <c r="Q345">
        <v>3</v>
      </c>
    </row>
    <row r="346" spans="1:17" x14ac:dyDescent="0.25">
      <c r="A346" t="s">
        <v>87</v>
      </c>
      <c r="B346" t="s">
        <v>110</v>
      </c>
      <c r="C346" t="s">
        <v>1</v>
      </c>
      <c r="D346" t="s">
        <v>0</v>
      </c>
      <c r="E346">
        <v>66</v>
      </c>
      <c r="F346" t="s">
        <v>475</v>
      </c>
      <c r="G346" t="s">
        <v>476</v>
      </c>
      <c r="H346" s="3">
        <v>0</v>
      </c>
      <c r="I346" s="3">
        <v>0</v>
      </c>
      <c r="J346" s="3">
        <v>0</v>
      </c>
      <c r="K346" s="3">
        <v>45.48</v>
      </c>
      <c r="L346" s="3">
        <v>0</v>
      </c>
      <c r="M346" s="3">
        <v>0</v>
      </c>
      <c r="N346" s="3">
        <v>0</v>
      </c>
      <c r="O346" s="3">
        <v>5.9123999999999999</v>
      </c>
      <c r="P346" s="3">
        <v>51.392399999999995</v>
      </c>
      <c r="Q346">
        <v>3</v>
      </c>
    </row>
    <row r="347" spans="1:17" x14ac:dyDescent="0.25">
      <c r="A347" t="s">
        <v>87</v>
      </c>
      <c r="B347" t="s">
        <v>110</v>
      </c>
      <c r="C347" t="s">
        <v>1</v>
      </c>
      <c r="D347" t="s">
        <v>0</v>
      </c>
      <c r="E347">
        <v>11919</v>
      </c>
      <c r="F347" t="s">
        <v>453</v>
      </c>
      <c r="G347" t="s">
        <v>454</v>
      </c>
      <c r="H347" s="3">
        <v>0</v>
      </c>
      <c r="I347" s="3">
        <v>0</v>
      </c>
      <c r="J347" s="3">
        <v>0</v>
      </c>
      <c r="K347" s="3">
        <v>53.55</v>
      </c>
      <c r="L347" s="3">
        <v>0</v>
      </c>
      <c r="M347" s="3">
        <v>0</v>
      </c>
      <c r="N347" s="3">
        <v>0</v>
      </c>
      <c r="O347" s="3">
        <v>6.9615</v>
      </c>
      <c r="P347" s="3">
        <v>60.511499999999998</v>
      </c>
      <c r="Q347">
        <v>3</v>
      </c>
    </row>
    <row r="348" spans="1:17" x14ac:dyDescent="0.25">
      <c r="A348" t="s">
        <v>87</v>
      </c>
      <c r="B348" t="s">
        <v>110</v>
      </c>
      <c r="C348" t="s">
        <v>1</v>
      </c>
      <c r="D348" t="s">
        <v>0</v>
      </c>
      <c r="E348">
        <v>157895</v>
      </c>
      <c r="F348" t="s">
        <v>425</v>
      </c>
      <c r="G348" t="s">
        <v>426</v>
      </c>
      <c r="H348" s="3">
        <v>3.74</v>
      </c>
      <c r="I348" s="3">
        <v>0</v>
      </c>
      <c r="J348" s="3">
        <v>0</v>
      </c>
      <c r="K348" s="3">
        <v>32.090000000000003</v>
      </c>
      <c r="L348" s="3">
        <v>0</v>
      </c>
      <c r="M348" s="3">
        <v>0</v>
      </c>
      <c r="N348" s="3">
        <v>0</v>
      </c>
      <c r="O348" s="3">
        <v>4.1717000000000004</v>
      </c>
      <c r="P348" s="3">
        <v>40.001700000000007</v>
      </c>
      <c r="Q348">
        <v>3</v>
      </c>
    </row>
    <row r="349" spans="1:17" x14ac:dyDescent="0.25">
      <c r="A349" t="s">
        <v>87</v>
      </c>
      <c r="B349" t="s">
        <v>110</v>
      </c>
      <c r="C349" t="s">
        <v>1</v>
      </c>
      <c r="D349" t="s">
        <v>0</v>
      </c>
      <c r="E349">
        <v>158004</v>
      </c>
      <c r="F349" t="s">
        <v>425</v>
      </c>
      <c r="G349" t="s">
        <v>426</v>
      </c>
      <c r="H349" s="3">
        <v>5.1400000000000006</v>
      </c>
      <c r="I349" s="3">
        <v>0</v>
      </c>
      <c r="J349" s="3">
        <v>0</v>
      </c>
      <c r="K349" s="3">
        <v>44.12</v>
      </c>
      <c r="L349" s="3">
        <v>0</v>
      </c>
      <c r="M349" s="3">
        <v>0</v>
      </c>
      <c r="N349" s="3">
        <v>0</v>
      </c>
      <c r="O349" s="3">
        <v>5.7355999999999998</v>
      </c>
      <c r="P349" s="3">
        <v>54.995599999999996</v>
      </c>
      <c r="Q349">
        <v>3</v>
      </c>
    </row>
    <row r="350" spans="1:17" x14ac:dyDescent="0.25">
      <c r="A350" t="s">
        <v>87</v>
      </c>
      <c r="B350" t="s">
        <v>110</v>
      </c>
      <c r="C350" t="s">
        <v>1</v>
      </c>
      <c r="D350" t="s">
        <v>0</v>
      </c>
      <c r="E350">
        <v>35421</v>
      </c>
      <c r="F350" t="s">
        <v>418</v>
      </c>
      <c r="G350" t="s">
        <v>419</v>
      </c>
      <c r="H350" s="3">
        <v>9.4499999999999993</v>
      </c>
      <c r="I350" s="3">
        <v>0</v>
      </c>
      <c r="J350" s="3">
        <v>0</v>
      </c>
      <c r="K350" s="3">
        <v>81.11</v>
      </c>
      <c r="L350" s="3">
        <v>0</v>
      </c>
      <c r="M350" s="3">
        <v>0</v>
      </c>
      <c r="N350" s="3">
        <v>0</v>
      </c>
      <c r="O350" s="3">
        <v>10.5443</v>
      </c>
      <c r="P350" s="3">
        <v>101.10429999999999</v>
      </c>
      <c r="Q350">
        <v>3</v>
      </c>
    </row>
    <row r="351" spans="1:17" x14ac:dyDescent="0.25">
      <c r="A351" t="s">
        <v>87</v>
      </c>
      <c r="B351" t="s">
        <v>118</v>
      </c>
      <c r="C351" t="s">
        <v>1</v>
      </c>
      <c r="D351" t="s">
        <v>0</v>
      </c>
      <c r="E351">
        <v>79</v>
      </c>
      <c r="F351" t="s">
        <v>475</v>
      </c>
      <c r="G351" t="s">
        <v>476</v>
      </c>
      <c r="H351" s="3">
        <v>0</v>
      </c>
      <c r="I351" s="3">
        <v>0</v>
      </c>
      <c r="J351" s="3">
        <v>0</v>
      </c>
      <c r="K351" s="3">
        <v>56.26</v>
      </c>
      <c r="L351" s="3">
        <v>0</v>
      </c>
      <c r="M351" s="3">
        <v>0</v>
      </c>
      <c r="N351" s="3">
        <v>0</v>
      </c>
      <c r="O351" s="3">
        <v>7.3137999999999996</v>
      </c>
      <c r="P351" s="3">
        <v>63.573799999999999</v>
      </c>
      <c r="Q351">
        <v>3</v>
      </c>
    </row>
    <row r="352" spans="1:17" x14ac:dyDescent="0.25">
      <c r="A352" t="s">
        <v>87</v>
      </c>
      <c r="B352" t="s">
        <v>118</v>
      </c>
      <c r="C352" t="s">
        <v>1</v>
      </c>
      <c r="D352" t="s">
        <v>0</v>
      </c>
      <c r="E352">
        <v>85</v>
      </c>
      <c r="F352" t="s">
        <v>475</v>
      </c>
      <c r="G352" t="s">
        <v>476</v>
      </c>
      <c r="H352" s="3">
        <v>0</v>
      </c>
      <c r="I352" s="3">
        <v>0</v>
      </c>
      <c r="J352" s="3">
        <v>0</v>
      </c>
      <c r="K352" s="3">
        <v>47.45</v>
      </c>
      <c r="L352" s="3">
        <v>0</v>
      </c>
      <c r="M352" s="3">
        <v>0</v>
      </c>
      <c r="N352" s="3">
        <v>0</v>
      </c>
      <c r="O352" s="3">
        <v>6.1685000000000008</v>
      </c>
      <c r="P352" s="3">
        <v>53.618500000000004</v>
      </c>
      <c r="Q352">
        <v>3</v>
      </c>
    </row>
    <row r="353" spans="1:17" x14ac:dyDescent="0.25">
      <c r="A353" t="s">
        <v>87</v>
      </c>
      <c r="B353" t="s">
        <v>118</v>
      </c>
      <c r="C353" t="s">
        <v>1</v>
      </c>
      <c r="D353" t="s">
        <v>0</v>
      </c>
      <c r="E353">
        <v>78</v>
      </c>
      <c r="F353" t="s">
        <v>475</v>
      </c>
      <c r="G353" t="s">
        <v>476</v>
      </c>
      <c r="H353" s="3">
        <v>0</v>
      </c>
      <c r="I353" s="3">
        <v>0</v>
      </c>
      <c r="J353" s="3">
        <v>0</v>
      </c>
      <c r="K353" s="3">
        <v>53.91</v>
      </c>
      <c r="L353" s="3">
        <v>0</v>
      </c>
      <c r="M353" s="3">
        <v>0</v>
      </c>
      <c r="N353" s="3">
        <v>0</v>
      </c>
      <c r="O353" s="3">
        <v>7.0083000000000002</v>
      </c>
      <c r="P353" s="3">
        <v>60.918299999999995</v>
      </c>
      <c r="Q353">
        <v>3</v>
      </c>
    </row>
    <row r="354" spans="1:17" x14ac:dyDescent="0.25">
      <c r="A354" t="s">
        <v>87</v>
      </c>
      <c r="B354" t="s">
        <v>118</v>
      </c>
      <c r="C354" t="s">
        <v>1</v>
      </c>
      <c r="D354" t="s">
        <v>0</v>
      </c>
      <c r="E354">
        <v>158141</v>
      </c>
      <c r="F354" t="s">
        <v>425</v>
      </c>
      <c r="G354" t="s">
        <v>426</v>
      </c>
      <c r="H354" s="3">
        <v>3.31</v>
      </c>
      <c r="I354" s="3">
        <v>0</v>
      </c>
      <c r="J354" s="3">
        <v>0</v>
      </c>
      <c r="K354" s="3">
        <v>28.5</v>
      </c>
      <c r="L354" s="3">
        <v>0</v>
      </c>
      <c r="M354" s="3">
        <v>0</v>
      </c>
      <c r="N354" s="3">
        <v>0</v>
      </c>
      <c r="O354" s="3">
        <v>3.7050000000000001</v>
      </c>
      <c r="P354" s="3">
        <v>35.515000000000001</v>
      </c>
      <c r="Q354">
        <v>3</v>
      </c>
    </row>
    <row r="355" spans="1:17" x14ac:dyDescent="0.25">
      <c r="A355" t="s">
        <v>87</v>
      </c>
      <c r="B355" t="s">
        <v>118</v>
      </c>
      <c r="C355" t="s">
        <v>1</v>
      </c>
      <c r="D355" t="s">
        <v>0</v>
      </c>
      <c r="E355">
        <v>35654</v>
      </c>
      <c r="F355" t="s">
        <v>418</v>
      </c>
      <c r="G355" t="s">
        <v>419</v>
      </c>
      <c r="H355" s="3">
        <v>9.3500000000000014</v>
      </c>
      <c r="I355" s="3">
        <v>0</v>
      </c>
      <c r="J355" s="3">
        <v>0</v>
      </c>
      <c r="K355" s="3">
        <v>80.23</v>
      </c>
      <c r="L355" s="3">
        <v>0</v>
      </c>
      <c r="M355" s="3">
        <v>0</v>
      </c>
      <c r="N355" s="3">
        <v>0</v>
      </c>
      <c r="O355" s="3">
        <v>10.429900000000002</v>
      </c>
      <c r="P355" s="3">
        <v>100.00990000000002</v>
      </c>
      <c r="Q355">
        <v>3</v>
      </c>
    </row>
    <row r="356" spans="1:17" x14ac:dyDescent="0.25">
      <c r="A356" t="s">
        <v>87</v>
      </c>
      <c r="B356" t="s">
        <v>437</v>
      </c>
      <c r="C356" t="s">
        <v>1</v>
      </c>
      <c r="D356" t="s">
        <v>0</v>
      </c>
      <c r="E356">
        <v>9011</v>
      </c>
      <c r="F356" t="s">
        <v>438</v>
      </c>
      <c r="G356" t="s">
        <v>439</v>
      </c>
      <c r="H356" s="3">
        <v>8.41</v>
      </c>
      <c r="I356" s="3">
        <v>0</v>
      </c>
      <c r="J356" s="3">
        <v>0</v>
      </c>
      <c r="K356" s="3">
        <v>72.2</v>
      </c>
      <c r="L356" s="3">
        <v>0</v>
      </c>
      <c r="M356" s="3">
        <v>0</v>
      </c>
      <c r="N356" s="3">
        <v>0</v>
      </c>
      <c r="O356" s="3">
        <v>9.386000000000001</v>
      </c>
      <c r="P356" s="3">
        <v>89.995999999999995</v>
      </c>
      <c r="Q356">
        <v>3</v>
      </c>
    </row>
    <row r="357" spans="1:17" x14ac:dyDescent="0.25">
      <c r="A357" t="s">
        <v>87</v>
      </c>
      <c r="B357" t="s">
        <v>422</v>
      </c>
      <c r="C357" t="s">
        <v>1</v>
      </c>
      <c r="D357" t="s">
        <v>0</v>
      </c>
      <c r="E357">
        <v>2333</v>
      </c>
      <c r="F357" t="s">
        <v>465</v>
      </c>
      <c r="G357" t="s">
        <v>466</v>
      </c>
      <c r="H357" s="3">
        <v>0</v>
      </c>
      <c r="I357" s="3">
        <v>0</v>
      </c>
      <c r="J357" s="3">
        <v>0</v>
      </c>
      <c r="K357" s="3">
        <v>8.9600000000000009</v>
      </c>
      <c r="L357" s="3">
        <v>0</v>
      </c>
      <c r="M357" s="3">
        <v>0</v>
      </c>
      <c r="N357" s="3">
        <v>0</v>
      </c>
      <c r="O357" s="3">
        <v>1.1648000000000001</v>
      </c>
      <c r="P357" s="3">
        <v>10.1248</v>
      </c>
      <c r="Q357">
        <v>3</v>
      </c>
    </row>
    <row r="358" spans="1:17" x14ac:dyDescent="0.25">
      <c r="A358" t="s">
        <v>87</v>
      </c>
      <c r="B358" t="s">
        <v>422</v>
      </c>
      <c r="C358" t="s">
        <v>1</v>
      </c>
      <c r="D358" t="s">
        <v>0</v>
      </c>
      <c r="E358">
        <v>35937</v>
      </c>
      <c r="F358" t="s">
        <v>418</v>
      </c>
      <c r="G358" t="s">
        <v>419</v>
      </c>
      <c r="H358" s="3">
        <v>11.21</v>
      </c>
      <c r="I358" s="3">
        <v>0</v>
      </c>
      <c r="J358" s="3">
        <v>0</v>
      </c>
      <c r="K358" s="3">
        <v>96.27</v>
      </c>
      <c r="L358" s="3">
        <v>0</v>
      </c>
      <c r="M358" s="3">
        <v>0</v>
      </c>
      <c r="N358" s="3">
        <v>0</v>
      </c>
      <c r="O358" s="3">
        <v>12.5151</v>
      </c>
      <c r="P358" s="3">
        <v>119.99509999999999</v>
      </c>
      <c r="Q358">
        <v>3</v>
      </c>
    </row>
    <row r="359" spans="1:17" x14ac:dyDescent="0.25">
      <c r="A359" t="s">
        <v>87</v>
      </c>
      <c r="B359" t="s">
        <v>450</v>
      </c>
      <c r="C359" t="s">
        <v>1</v>
      </c>
      <c r="D359" t="s">
        <v>0</v>
      </c>
      <c r="E359">
        <v>1568</v>
      </c>
      <c r="F359" t="s">
        <v>451</v>
      </c>
      <c r="G359" t="s">
        <v>452</v>
      </c>
      <c r="H359" s="3">
        <v>10.14</v>
      </c>
      <c r="I359" s="3">
        <v>0</v>
      </c>
      <c r="J359" s="3">
        <v>0</v>
      </c>
      <c r="K359" s="3">
        <v>87.04</v>
      </c>
      <c r="L359" s="3">
        <v>0</v>
      </c>
      <c r="M359" s="3">
        <v>0</v>
      </c>
      <c r="N359" s="3">
        <v>0</v>
      </c>
      <c r="O359" s="3">
        <v>11.315200000000001</v>
      </c>
      <c r="P359" s="3">
        <v>108.49520000000001</v>
      </c>
      <c r="Q359">
        <v>3</v>
      </c>
    </row>
    <row r="360" spans="1:17" x14ac:dyDescent="0.25">
      <c r="A360" t="s">
        <v>87</v>
      </c>
      <c r="B360" t="s">
        <v>105</v>
      </c>
      <c r="C360" t="s">
        <v>1</v>
      </c>
      <c r="D360" t="s">
        <v>0</v>
      </c>
      <c r="E360">
        <v>311484</v>
      </c>
      <c r="F360" t="s">
        <v>477</v>
      </c>
      <c r="G360" t="s">
        <v>478</v>
      </c>
      <c r="H360" s="3">
        <v>0</v>
      </c>
      <c r="I360" s="3">
        <v>0</v>
      </c>
      <c r="J360" s="3">
        <v>0</v>
      </c>
      <c r="K360" s="3">
        <v>158.63999999999999</v>
      </c>
      <c r="L360" s="3">
        <v>0</v>
      </c>
      <c r="M360" s="3">
        <v>0</v>
      </c>
      <c r="N360" s="3">
        <v>0</v>
      </c>
      <c r="O360" s="3">
        <v>20.623200000000001</v>
      </c>
      <c r="P360" s="3">
        <v>179.26319999999998</v>
      </c>
      <c r="Q360">
        <v>3</v>
      </c>
    </row>
    <row r="361" spans="1:17" x14ac:dyDescent="0.25">
      <c r="A361" t="s">
        <v>87</v>
      </c>
      <c r="B361" t="s">
        <v>105</v>
      </c>
      <c r="C361" t="s">
        <v>1</v>
      </c>
      <c r="D361" t="s">
        <v>0</v>
      </c>
      <c r="E361">
        <v>92</v>
      </c>
      <c r="F361" t="s">
        <v>475</v>
      </c>
      <c r="G361" t="s">
        <v>476</v>
      </c>
      <c r="H361" s="3">
        <v>0</v>
      </c>
      <c r="I361" s="3">
        <v>0</v>
      </c>
      <c r="J361" s="3">
        <v>0</v>
      </c>
      <c r="K361" s="3">
        <v>56.26</v>
      </c>
      <c r="L361" s="3">
        <v>0</v>
      </c>
      <c r="M361" s="3">
        <v>0</v>
      </c>
      <c r="N361" s="3">
        <v>0</v>
      </c>
      <c r="O361" s="3">
        <v>7.3137999999999996</v>
      </c>
      <c r="P361" s="3">
        <v>63.573799999999999</v>
      </c>
      <c r="Q361">
        <v>3</v>
      </c>
    </row>
    <row r="362" spans="1:17" x14ac:dyDescent="0.25">
      <c r="A362" t="s">
        <v>87</v>
      </c>
      <c r="B362" t="s">
        <v>105</v>
      </c>
      <c r="C362" t="s">
        <v>1</v>
      </c>
      <c r="D362" t="s">
        <v>0</v>
      </c>
      <c r="E362">
        <v>91</v>
      </c>
      <c r="F362" t="s">
        <v>475</v>
      </c>
      <c r="G362" t="s">
        <v>476</v>
      </c>
      <c r="H362" s="3">
        <v>0</v>
      </c>
      <c r="I362" s="3">
        <v>0</v>
      </c>
      <c r="J362" s="3">
        <v>0</v>
      </c>
      <c r="K362" s="3">
        <v>56.26</v>
      </c>
      <c r="L362" s="3">
        <v>0</v>
      </c>
      <c r="M362" s="3">
        <v>0</v>
      </c>
      <c r="N362" s="3">
        <v>0</v>
      </c>
      <c r="O362" s="3">
        <v>7.3137999999999996</v>
      </c>
      <c r="P362" s="3">
        <v>63.573799999999999</v>
      </c>
      <c r="Q362">
        <v>3</v>
      </c>
    </row>
    <row r="363" spans="1:17" x14ac:dyDescent="0.25">
      <c r="A363" t="s">
        <v>87</v>
      </c>
      <c r="B363" t="s">
        <v>105</v>
      </c>
      <c r="C363" t="s">
        <v>1</v>
      </c>
      <c r="D363" t="s">
        <v>0</v>
      </c>
      <c r="E363">
        <v>2385</v>
      </c>
      <c r="F363" t="s">
        <v>455</v>
      </c>
      <c r="G363" t="s">
        <v>456</v>
      </c>
      <c r="H363" s="3">
        <v>12.3</v>
      </c>
      <c r="I363" s="3">
        <v>0</v>
      </c>
      <c r="J363" s="3">
        <v>0</v>
      </c>
      <c r="K363" s="3">
        <v>104.16</v>
      </c>
      <c r="L363" s="3">
        <v>0</v>
      </c>
      <c r="M363" s="3">
        <v>0</v>
      </c>
      <c r="N363" s="3">
        <v>0</v>
      </c>
      <c r="O363" s="3">
        <v>13.540800000000001</v>
      </c>
      <c r="P363" s="3">
        <v>130.0008</v>
      </c>
      <c r="Q363">
        <v>3</v>
      </c>
    </row>
    <row r="364" spans="1:17" x14ac:dyDescent="0.25">
      <c r="A364" t="s">
        <v>87</v>
      </c>
      <c r="B364" t="s">
        <v>105</v>
      </c>
      <c r="C364" t="s">
        <v>1</v>
      </c>
      <c r="D364" t="s">
        <v>0</v>
      </c>
      <c r="E364">
        <v>158344</v>
      </c>
      <c r="F364" t="s">
        <v>425</v>
      </c>
      <c r="G364" t="s">
        <v>426</v>
      </c>
      <c r="H364" s="3">
        <v>1.63</v>
      </c>
      <c r="I364" s="3">
        <v>0</v>
      </c>
      <c r="J364" s="3">
        <v>0</v>
      </c>
      <c r="K364" s="3">
        <v>14.02</v>
      </c>
      <c r="L364" s="3">
        <v>0</v>
      </c>
      <c r="M364" s="3">
        <v>0</v>
      </c>
      <c r="N364" s="3">
        <v>0</v>
      </c>
      <c r="O364" s="3">
        <v>1.8226</v>
      </c>
      <c r="P364" s="3">
        <v>17.4726</v>
      </c>
      <c r="Q364">
        <v>3</v>
      </c>
    </row>
    <row r="365" spans="1:17" x14ac:dyDescent="0.25">
      <c r="A365" t="s">
        <v>87</v>
      </c>
      <c r="B365" t="s">
        <v>111</v>
      </c>
      <c r="C365" t="s">
        <v>1</v>
      </c>
      <c r="D365" t="s">
        <v>0</v>
      </c>
      <c r="E365">
        <v>103</v>
      </c>
      <c r="F365" t="s">
        <v>475</v>
      </c>
      <c r="G365" t="s">
        <v>476</v>
      </c>
      <c r="H365" s="3">
        <v>0</v>
      </c>
      <c r="I365" s="3">
        <v>0</v>
      </c>
      <c r="J365" s="3">
        <v>0</v>
      </c>
      <c r="K365" s="3">
        <v>28.08</v>
      </c>
      <c r="L365" s="3">
        <v>0</v>
      </c>
      <c r="M365" s="3">
        <v>0</v>
      </c>
      <c r="N365" s="3">
        <v>0</v>
      </c>
      <c r="O365" s="3">
        <v>3.6503999999999999</v>
      </c>
      <c r="P365" s="3">
        <v>31.730399999999999</v>
      </c>
      <c r="Q365">
        <v>3</v>
      </c>
    </row>
    <row r="366" spans="1:17" x14ac:dyDescent="0.25">
      <c r="A366" t="s">
        <v>87</v>
      </c>
      <c r="B366" t="s">
        <v>111</v>
      </c>
      <c r="C366" t="s">
        <v>1</v>
      </c>
      <c r="D366" t="s">
        <v>0</v>
      </c>
      <c r="E366">
        <v>104</v>
      </c>
      <c r="F366" t="s">
        <v>475</v>
      </c>
      <c r="G366" t="s">
        <v>476</v>
      </c>
      <c r="H366" s="3">
        <v>0</v>
      </c>
      <c r="I366" s="3">
        <v>0</v>
      </c>
      <c r="J366" s="3">
        <v>0</v>
      </c>
      <c r="K366" s="3">
        <v>61.77</v>
      </c>
      <c r="L366" s="3">
        <v>0</v>
      </c>
      <c r="M366" s="3">
        <v>0</v>
      </c>
      <c r="N366" s="3">
        <v>0</v>
      </c>
      <c r="O366" s="3">
        <v>8.0301000000000009</v>
      </c>
      <c r="P366" s="3">
        <v>69.8001</v>
      </c>
      <c r="Q366">
        <v>3</v>
      </c>
    </row>
    <row r="367" spans="1:17" x14ac:dyDescent="0.25">
      <c r="A367" t="s">
        <v>87</v>
      </c>
      <c r="B367" t="s">
        <v>111</v>
      </c>
      <c r="C367" t="s">
        <v>1</v>
      </c>
      <c r="D367" t="s">
        <v>0</v>
      </c>
      <c r="E367">
        <v>102</v>
      </c>
      <c r="F367" t="s">
        <v>475</v>
      </c>
      <c r="G367" t="s">
        <v>476</v>
      </c>
      <c r="H367" s="3">
        <v>0</v>
      </c>
      <c r="I367" s="3">
        <v>0</v>
      </c>
      <c r="J367" s="3">
        <v>0</v>
      </c>
      <c r="K367" s="3">
        <v>42.68</v>
      </c>
      <c r="L367" s="3">
        <v>0</v>
      </c>
      <c r="M367" s="3">
        <v>0</v>
      </c>
      <c r="N367" s="3">
        <v>0</v>
      </c>
      <c r="O367" s="3">
        <v>5.5484</v>
      </c>
      <c r="P367" s="3">
        <v>48.228400000000001</v>
      </c>
      <c r="Q367">
        <v>3</v>
      </c>
    </row>
    <row r="368" spans="1:17" x14ac:dyDescent="0.25">
      <c r="A368" t="s">
        <v>87</v>
      </c>
      <c r="B368" t="s">
        <v>111</v>
      </c>
      <c r="C368" t="s">
        <v>1</v>
      </c>
      <c r="D368" t="s">
        <v>0</v>
      </c>
      <c r="E368">
        <v>36570</v>
      </c>
      <c r="F368" t="s">
        <v>418</v>
      </c>
      <c r="G368" t="s">
        <v>419</v>
      </c>
      <c r="H368" s="3">
        <v>12.52</v>
      </c>
      <c r="I368" s="3">
        <v>0</v>
      </c>
      <c r="J368" s="3">
        <v>0</v>
      </c>
      <c r="K368" s="3">
        <v>107.5</v>
      </c>
      <c r="L368" s="3">
        <v>0</v>
      </c>
      <c r="M368" s="3">
        <v>0</v>
      </c>
      <c r="N368" s="3">
        <v>0</v>
      </c>
      <c r="O368" s="3">
        <v>13.975</v>
      </c>
      <c r="P368" s="3">
        <v>133.995</v>
      </c>
      <c r="Q368">
        <v>3</v>
      </c>
    </row>
    <row r="369" spans="1:17" x14ac:dyDescent="0.25">
      <c r="A369" t="s">
        <v>87</v>
      </c>
      <c r="B369" t="s">
        <v>111</v>
      </c>
      <c r="C369" t="s">
        <v>1</v>
      </c>
      <c r="D369" t="s">
        <v>0</v>
      </c>
      <c r="E369">
        <v>36449</v>
      </c>
      <c r="F369" t="s">
        <v>418</v>
      </c>
      <c r="G369" t="s">
        <v>419</v>
      </c>
      <c r="H369" s="3">
        <v>10.5</v>
      </c>
      <c r="I369" s="3">
        <v>0</v>
      </c>
      <c r="J369" s="3">
        <v>0</v>
      </c>
      <c r="K369" s="3">
        <v>90.09</v>
      </c>
      <c r="L369" s="3">
        <v>0</v>
      </c>
      <c r="M369" s="3">
        <v>0</v>
      </c>
      <c r="N369" s="3">
        <v>0</v>
      </c>
      <c r="O369" s="3">
        <v>11.7117</v>
      </c>
      <c r="P369" s="3">
        <v>112.30170000000001</v>
      </c>
      <c r="Q369">
        <v>3</v>
      </c>
    </row>
    <row r="370" spans="1:17" x14ac:dyDescent="0.25">
      <c r="A370" t="s">
        <v>87</v>
      </c>
      <c r="B370" t="s">
        <v>116</v>
      </c>
      <c r="C370" t="s">
        <v>1</v>
      </c>
      <c r="D370" t="s">
        <v>0</v>
      </c>
      <c r="E370">
        <v>158640</v>
      </c>
      <c r="F370" t="s">
        <v>425</v>
      </c>
      <c r="G370" t="s">
        <v>426</v>
      </c>
      <c r="H370" s="3">
        <v>2.52</v>
      </c>
      <c r="I370" s="3">
        <v>0</v>
      </c>
      <c r="J370" s="3">
        <v>0</v>
      </c>
      <c r="K370" s="3">
        <v>21.66</v>
      </c>
      <c r="L370" s="3">
        <v>0</v>
      </c>
      <c r="M370" s="3">
        <v>0</v>
      </c>
      <c r="N370" s="3">
        <v>0</v>
      </c>
      <c r="O370" s="3">
        <v>2.8158000000000003</v>
      </c>
      <c r="P370" s="3">
        <v>26.995799999999999</v>
      </c>
      <c r="Q370">
        <v>3</v>
      </c>
    </row>
    <row r="371" spans="1:17" x14ac:dyDescent="0.25">
      <c r="A371" t="s">
        <v>87</v>
      </c>
      <c r="B371" t="s">
        <v>458</v>
      </c>
      <c r="C371" t="s">
        <v>1</v>
      </c>
      <c r="D371" t="s">
        <v>0</v>
      </c>
      <c r="E371">
        <v>50236</v>
      </c>
      <c r="F371" t="s">
        <v>459</v>
      </c>
      <c r="G371" t="s">
        <v>460</v>
      </c>
      <c r="H371" s="3">
        <v>7.19</v>
      </c>
      <c r="I371" s="3">
        <v>0</v>
      </c>
      <c r="J371" s="3">
        <v>0</v>
      </c>
      <c r="K371" s="3">
        <v>60.01</v>
      </c>
      <c r="L371" s="3">
        <v>0</v>
      </c>
      <c r="M371" s="3">
        <v>0</v>
      </c>
      <c r="N371" s="3">
        <v>0</v>
      </c>
      <c r="O371" s="3">
        <v>7.8013000000000003</v>
      </c>
      <c r="P371" s="3">
        <v>75.001300000000001</v>
      </c>
      <c r="Q371">
        <v>3</v>
      </c>
    </row>
    <row r="372" spans="1:17" x14ac:dyDescent="0.25">
      <c r="A372" t="s">
        <v>87</v>
      </c>
      <c r="B372" t="s">
        <v>101</v>
      </c>
      <c r="C372" t="s">
        <v>1</v>
      </c>
      <c r="D372" t="s">
        <v>0</v>
      </c>
      <c r="E372">
        <v>105</v>
      </c>
      <c r="F372" t="s">
        <v>475</v>
      </c>
      <c r="G372" t="s">
        <v>476</v>
      </c>
      <c r="H372" s="3">
        <v>0</v>
      </c>
      <c r="I372" s="3">
        <v>0</v>
      </c>
      <c r="J372" s="3">
        <v>0</v>
      </c>
      <c r="K372" s="3">
        <v>56.26</v>
      </c>
      <c r="L372" s="3">
        <v>0</v>
      </c>
      <c r="M372" s="3">
        <v>0</v>
      </c>
      <c r="N372" s="3">
        <v>0</v>
      </c>
      <c r="O372" s="3">
        <v>7.3137999999999996</v>
      </c>
      <c r="P372" s="3">
        <v>63.573799999999999</v>
      </c>
      <c r="Q372">
        <v>3</v>
      </c>
    </row>
    <row r="373" spans="1:17" x14ac:dyDescent="0.25">
      <c r="A373" t="s">
        <v>87</v>
      </c>
      <c r="B373" t="s">
        <v>101</v>
      </c>
      <c r="C373" t="s">
        <v>1</v>
      </c>
      <c r="D373" t="s">
        <v>0</v>
      </c>
      <c r="E373">
        <v>118</v>
      </c>
      <c r="F373" t="s">
        <v>475</v>
      </c>
      <c r="G373" t="s">
        <v>476</v>
      </c>
      <c r="H373" s="3">
        <v>0</v>
      </c>
      <c r="I373" s="3">
        <v>0</v>
      </c>
      <c r="J373" s="3">
        <v>0</v>
      </c>
      <c r="K373" s="3">
        <v>37.06</v>
      </c>
      <c r="L373" s="3">
        <v>0</v>
      </c>
      <c r="M373" s="3">
        <v>0</v>
      </c>
      <c r="N373" s="3">
        <v>0</v>
      </c>
      <c r="O373" s="3">
        <v>4.8178000000000001</v>
      </c>
      <c r="P373" s="3">
        <v>41.877800000000001</v>
      </c>
      <c r="Q373">
        <v>3</v>
      </c>
    </row>
    <row r="374" spans="1:17" x14ac:dyDescent="0.25">
      <c r="A374" t="s">
        <v>87</v>
      </c>
      <c r="B374" t="s">
        <v>101</v>
      </c>
      <c r="C374" t="s">
        <v>1</v>
      </c>
      <c r="D374" t="s">
        <v>0</v>
      </c>
      <c r="E374">
        <v>6122</v>
      </c>
      <c r="F374" t="s">
        <v>446</v>
      </c>
      <c r="G374" t="s">
        <v>447</v>
      </c>
      <c r="H374" s="3">
        <v>9.35</v>
      </c>
      <c r="I374" s="3">
        <v>0</v>
      </c>
      <c r="J374" s="3">
        <v>0</v>
      </c>
      <c r="K374" s="3">
        <v>80.22</v>
      </c>
      <c r="L374" s="3">
        <v>0</v>
      </c>
      <c r="M374" s="3">
        <v>0</v>
      </c>
      <c r="N374" s="3">
        <v>0</v>
      </c>
      <c r="O374" s="3">
        <v>10.428599999999999</v>
      </c>
      <c r="P374" s="3">
        <v>99.998599999999996</v>
      </c>
      <c r="Q374">
        <v>3</v>
      </c>
    </row>
    <row r="375" spans="1:17" x14ac:dyDescent="0.25">
      <c r="A375" t="s">
        <v>87</v>
      </c>
      <c r="B375" t="s">
        <v>101</v>
      </c>
      <c r="C375" t="s">
        <v>1</v>
      </c>
      <c r="D375" t="s">
        <v>0</v>
      </c>
      <c r="E375">
        <v>37162</v>
      </c>
      <c r="F375" t="s">
        <v>418</v>
      </c>
      <c r="G375" t="s">
        <v>419</v>
      </c>
      <c r="H375" s="3">
        <v>12.09</v>
      </c>
      <c r="I375" s="3">
        <v>0</v>
      </c>
      <c r="J375" s="3">
        <v>0</v>
      </c>
      <c r="K375" s="3">
        <v>103.71</v>
      </c>
      <c r="L375" s="3">
        <v>0</v>
      </c>
      <c r="M375" s="3">
        <v>0</v>
      </c>
      <c r="N375" s="3">
        <v>0</v>
      </c>
      <c r="O375" s="3">
        <v>13.4823</v>
      </c>
      <c r="P375" s="3">
        <v>129.28229999999999</v>
      </c>
      <c r="Q375">
        <v>3</v>
      </c>
    </row>
    <row r="376" spans="1:17" x14ac:dyDescent="0.25">
      <c r="A376" t="s">
        <v>87</v>
      </c>
      <c r="B376" t="s">
        <v>101</v>
      </c>
      <c r="C376" t="s">
        <v>1</v>
      </c>
      <c r="D376" t="s">
        <v>0</v>
      </c>
      <c r="E376">
        <v>37034</v>
      </c>
      <c r="F376" t="s">
        <v>418</v>
      </c>
      <c r="G376" t="s">
        <v>419</v>
      </c>
      <c r="H376" s="3">
        <v>5.86</v>
      </c>
      <c r="I376" s="3">
        <v>0</v>
      </c>
      <c r="J376" s="3">
        <v>0</v>
      </c>
      <c r="K376" s="3">
        <v>50.37</v>
      </c>
      <c r="L376" s="3">
        <v>0</v>
      </c>
      <c r="M376" s="3">
        <v>0</v>
      </c>
      <c r="N376" s="3">
        <v>0</v>
      </c>
      <c r="O376" s="3">
        <v>6.5480999999999998</v>
      </c>
      <c r="P376" s="3">
        <v>62.778099999999995</v>
      </c>
      <c r="Q376">
        <v>3</v>
      </c>
    </row>
    <row r="377" spans="1:17" x14ac:dyDescent="0.25">
      <c r="A377" t="s">
        <v>87</v>
      </c>
      <c r="B377" t="s">
        <v>115</v>
      </c>
      <c r="C377" t="s">
        <v>1</v>
      </c>
      <c r="D377" t="s">
        <v>0</v>
      </c>
      <c r="E377">
        <v>132</v>
      </c>
      <c r="F377" t="s">
        <v>475</v>
      </c>
      <c r="G377" t="s">
        <v>476</v>
      </c>
      <c r="H377" s="3">
        <v>0</v>
      </c>
      <c r="I377" s="3">
        <v>0</v>
      </c>
      <c r="J377" s="3">
        <v>0</v>
      </c>
      <c r="K377" s="3">
        <v>56.26</v>
      </c>
      <c r="L377" s="3">
        <v>0</v>
      </c>
      <c r="M377" s="3">
        <v>0</v>
      </c>
      <c r="N377" s="3">
        <v>0</v>
      </c>
      <c r="O377" s="3">
        <v>7.3137999999999996</v>
      </c>
      <c r="P377" s="3">
        <v>63.573799999999999</v>
      </c>
      <c r="Q377">
        <v>3</v>
      </c>
    </row>
    <row r="378" spans="1:17" x14ac:dyDescent="0.25">
      <c r="A378" t="s">
        <v>87</v>
      </c>
      <c r="B378" t="s">
        <v>115</v>
      </c>
      <c r="C378" t="s">
        <v>1</v>
      </c>
      <c r="D378" t="s">
        <v>0</v>
      </c>
      <c r="E378">
        <v>123</v>
      </c>
      <c r="F378" t="s">
        <v>475</v>
      </c>
      <c r="G378" t="s">
        <v>476</v>
      </c>
      <c r="H378" s="3">
        <v>0</v>
      </c>
      <c r="I378" s="3">
        <v>0</v>
      </c>
      <c r="J378" s="3">
        <v>0</v>
      </c>
      <c r="K378" s="3">
        <v>49.98</v>
      </c>
      <c r="L378" s="3">
        <v>0</v>
      </c>
      <c r="M378" s="3">
        <v>0</v>
      </c>
      <c r="N378" s="3">
        <v>0</v>
      </c>
      <c r="O378" s="3">
        <v>6.4973999999999998</v>
      </c>
      <c r="P378" s="3">
        <v>56.477399999999996</v>
      </c>
      <c r="Q378">
        <v>3</v>
      </c>
    </row>
    <row r="379" spans="1:17" x14ac:dyDescent="0.25">
      <c r="A379" t="s">
        <v>87</v>
      </c>
      <c r="B379" t="s">
        <v>115</v>
      </c>
      <c r="C379" t="s">
        <v>1</v>
      </c>
      <c r="D379" t="s">
        <v>0</v>
      </c>
      <c r="E379">
        <v>723483</v>
      </c>
      <c r="F379" t="s">
        <v>127</v>
      </c>
      <c r="G379" t="s">
        <v>128</v>
      </c>
      <c r="H379" s="3">
        <v>0</v>
      </c>
      <c r="I379" s="3">
        <v>0</v>
      </c>
      <c r="J379" s="3">
        <v>0</v>
      </c>
      <c r="K379" s="3">
        <v>129.69</v>
      </c>
      <c r="L379" s="3">
        <v>0</v>
      </c>
      <c r="M379" s="3">
        <v>0</v>
      </c>
      <c r="N379" s="3">
        <v>0</v>
      </c>
      <c r="O379" s="3">
        <v>16.8597</v>
      </c>
      <c r="P379" s="3">
        <v>146.5497</v>
      </c>
      <c r="Q379">
        <v>3</v>
      </c>
    </row>
    <row r="380" spans="1:17" x14ac:dyDescent="0.25">
      <c r="A380" t="s">
        <v>87</v>
      </c>
      <c r="B380" t="s">
        <v>115</v>
      </c>
      <c r="C380" t="s">
        <v>1</v>
      </c>
      <c r="D380" t="s">
        <v>0</v>
      </c>
      <c r="E380">
        <v>158909</v>
      </c>
      <c r="F380" t="s">
        <v>425</v>
      </c>
      <c r="G380" t="s">
        <v>426</v>
      </c>
      <c r="H380" s="3">
        <v>2.9</v>
      </c>
      <c r="I380" s="3">
        <v>0</v>
      </c>
      <c r="J380" s="3">
        <v>0</v>
      </c>
      <c r="K380" s="3">
        <v>24.87</v>
      </c>
      <c r="L380" s="3">
        <v>0</v>
      </c>
      <c r="M380" s="3">
        <v>0</v>
      </c>
      <c r="N380" s="3">
        <v>0</v>
      </c>
      <c r="O380" s="3">
        <v>3.2331000000000003</v>
      </c>
      <c r="P380" s="3">
        <v>31.0031</v>
      </c>
      <c r="Q380">
        <v>3</v>
      </c>
    </row>
    <row r="381" spans="1:17" x14ac:dyDescent="0.25">
      <c r="A381" t="s">
        <v>87</v>
      </c>
      <c r="B381" t="s">
        <v>115</v>
      </c>
      <c r="C381" t="s">
        <v>1</v>
      </c>
      <c r="D381" t="s">
        <v>0</v>
      </c>
      <c r="E381">
        <v>37287</v>
      </c>
      <c r="F381" t="s">
        <v>418</v>
      </c>
      <c r="G381" t="s">
        <v>419</v>
      </c>
      <c r="H381" s="3">
        <v>1.91</v>
      </c>
      <c r="I381" s="3">
        <v>0</v>
      </c>
      <c r="J381" s="3">
        <v>0</v>
      </c>
      <c r="K381" s="3">
        <v>16.45</v>
      </c>
      <c r="L381" s="3">
        <v>0</v>
      </c>
      <c r="M381" s="3">
        <v>0</v>
      </c>
      <c r="N381" s="3">
        <v>0</v>
      </c>
      <c r="O381" s="3">
        <v>2.1385000000000001</v>
      </c>
      <c r="P381" s="3">
        <v>20.4985</v>
      </c>
      <c r="Q381">
        <v>3</v>
      </c>
    </row>
    <row r="382" spans="1:17" x14ac:dyDescent="0.25">
      <c r="A382" t="s">
        <v>87</v>
      </c>
      <c r="B382" t="s">
        <v>107</v>
      </c>
      <c r="C382" t="s">
        <v>1</v>
      </c>
      <c r="D382" t="s">
        <v>0</v>
      </c>
      <c r="E382">
        <v>443119</v>
      </c>
      <c r="F382" t="s">
        <v>461</v>
      </c>
      <c r="G382" t="s">
        <v>462</v>
      </c>
      <c r="H382" s="3">
        <v>4.42</v>
      </c>
      <c r="I382" s="3">
        <v>0</v>
      </c>
      <c r="J382" s="3">
        <v>0</v>
      </c>
      <c r="K382" s="3">
        <v>40.58</v>
      </c>
      <c r="L382" s="3">
        <v>0</v>
      </c>
      <c r="M382" s="3">
        <v>0</v>
      </c>
      <c r="N382" s="3">
        <v>0</v>
      </c>
      <c r="O382" s="3">
        <v>5.2754000000000003</v>
      </c>
      <c r="P382" s="3">
        <v>50.275399999999998</v>
      </c>
      <c r="Q382">
        <v>3</v>
      </c>
    </row>
    <row r="383" spans="1:17" x14ac:dyDescent="0.25">
      <c r="A383" t="s">
        <v>87</v>
      </c>
      <c r="B383" t="s">
        <v>107</v>
      </c>
      <c r="C383" t="s">
        <v>1</v>
      </c>
      <c r="D383" t="s">
        <v>0</v>
      </c>
      <c r="E383">
        <v>159108</v>
      </c>
      <c r="F383" t="s">
        <v>425</v>
      </c>
      <c r="G383" t="s">
        <v>426</v>
      </c>
      <c r="H383" s="3">
        <v>7.54</v>
      </c>
      <c r="I383" s="3">
        <v>0</v>
      </c>
      <c r="J383" s="3">
        <v>0</v>
      </c>
      <c r="K383" s="3">
        <v>64.73</v>
      </c>
      <c r="L383" s="3">
        <v>0</v>
      </c>
      <c r="M383" s="3">
        <v>0</v>
      </c>
      <c r="N383" s="3">
        <v>0</v>
      </c>
      <c r="O383" s="3">
        <v>8.4149000000000012</v>
      </c>
      <c r="P383" s="3">
        <v>80.684900000000013</v>
      </c>
      <c r="Q383">
        <v>3</v>
      </c>
    </row>
    <row r="384" spans="1:17" x14ac:dyDescent="0.25">
      <c r="A384" t="s">
        <v>87</v>
      </c>
      <c r="B384" t="s">
        <v>423</v>
      </c>
      <c r="C384" t="s">
        <v>1</v>
      </c>
      <c r="D384" t="s">
        <v>0</v>
      </c>
      <c r="E384">
        <v>68541</v>
      </c>
      <c r="F384" t="s">
        <v>440</v>
      </c>
      <c r="G384" t="s">
        <v>441</v>
      </c>
      <c r="H384" s="3">
        <v>3.75</v>
      </c>
      <c r="I384" s="3">
        <v>0</v>
      </c>
      <c r="J384" s="3">
        <v>0</v>
      </c>
      <c r="K384" s="3">
        <v>32.08</v>
      </c>
      <c r="L384" s="3">
        <v>0</v>
      </c>
      <c r="M384" s="3">
        <v>0</v>
      </c>
      <c r="N384" s="3">
        <v>0</v>
      </c>
      <c r="O384" s="3">
        <v>4.1703999999999999</v>
      </c>
      <c r="P384" s="3">
        <v>40.000399999999999</v>
      </c>
      <c r="Q384">
        <v>3</v>
      </c>
    </row>
    <row r="385" spans="1:17" x14ac:dyDescent="0.25">
      <c r="A385" t="s">
        <v>87</v>
      </c>
      <c r="B385" t="s">
        <v>423</v>
      </c>
      <c r="C385" t="s">
        <v>1</v>
      </c>
      <c r="D385" t="s">
        <v>0</v>
      </c>
      <c r="E385">
        <v>37827</v>
      </c>
      <c r="F385" t="s">
        <v>418</v>
      </c>
      <c r="G385" t="s">
        <v>419</v>
      </c>
      <c r="H385" s="3">
        <v>10.8</v>
      </c>
      <c r="I385" s="3">
        <v>0</v>
      </c>
      <c r="J385" s="3">
        <v>0</v>
      </c>
      <c r="K385" s="3">
        <v>92.74</v>
      </c>
      <c r="L385" s="3">
        <v>0</v>
      </c>
      <c r="M385" s="3">
        <v>0</v>
      </c>
      <c r="N385" s="3">
        <v>0</v>
      </c>
      <c r="O385" s="3">
        <v>12.0562</v>
      </c>
      <c r="P385" s="3">
        <v>115.5962</v>
      </c>
      <c r="Q385">
        <v>3</v>
      </c>
    </row>
    <row r="386" spans="1:17" x14ac:dyDescent="0.25">
      <c r="A386" t="s">
        <v>87</v>
      </c>
      <c r="B386" t="s">
        <v>95</v>
      </c>
      <c r="C386" t="s">
        <v>1</v>
      </c>
      <c r="D386" t="s">
        <v>0</v>
      </c>
      <c r="E386">
        <v>153</v>
      </c>
      <c r="F386" t="s">
        <v>475</v>
      </c>
      <c r="G386" t="s">
        <v>476</v>
      </c>
      <c r="H386" s="3">
        <v>0</v>
      </c>
      <c r="I386" s="3">
        <v>0</v>
      </c>
      <c r="J386" s="3">
        <v>0</v>
      </c>
      <c r="K386" s="3">
        <v>56.26</v>
      </c>
      <c r="L386" s="3">
        <v>0</v>
      </c>
      <c r="M386" s="3">
        <v>0</v>
      </c>
      <c r="N386" s="3">
        <v>0</v>
      </c>
      <c r="O386" s="3">
        <v>7.3137999999999996</v>
      </c>
      <c r="P386" s="3">
        <v>63.573799999999999</v>
      </c>
      <c r="Q386">
        <v>3</v>
      </c>
    </row>
    <row r="387" spans="1:17" x14ac:dyDescent="0.25">
      <c r="A387" t="s">
        <v>87</v>
      </c>
      <c r="B387" t="s">
        <v>95</v>
      </c>
      <c r="C387" t="s">
        <v>1</v>
      </c>
      <c r="D387" t="s">
        <v>0</v>
      </c>
      <c r="E387">
        <v>152</v>
      </c>
      <c r="F387" t="s">
        <v>475</v>
      </c>
      <c r="G387" t="s">
        <v>476</v>
      </c>
      <c r="H387" s="3">
        <v>0</v>
      </c>
      <c r="I387" s="3">
        <v>0</v>
      </c>
      <c r="J387" s="3">
        <v>0</v>
      </c>
      <c r="K387" s="3">
        <v>56.26</v>
      </c>
      <c r="L387" s="3">
        <v>0</v>
      </c>
      <c r="M387" s="3">
        <v>0</v>
      </c>
      <c r="N387" s="3">
        <v>0</v>
      </c>
      <c r="O387" s="3">
        <v>7.3137999999999996</v>
      </c>
      <c r="P387" s="3">
        <v>63.573799999999999</v>
      </c>
      <c r="Q387">
        <v>3</v>
      </c>
    </row>
    <row r="388" spans="1:17" x14ac:dyDescent="0.25">
      <c r="A388" t="s">
        <v>87</v>
      </c>
      <c r="B388" t="s">
        <v>95</v>
      </c>
      <c r="C388" t="s">
        <v>1</v>
      </c>
      <c r="D388" t="s">
        <v>0</v>
      </c>
      <c r="E388">
        <v>143</v>
      </c>
      <c r="F388" t="s">
        <v>475</v>
      </c>
      <c r="G388" t="s">
        <v>476</v>
      </c>
      <c r="H388" s="3">
        <v>0</v>
      </c>
      <c r="I388" s="3">
        <v>0</v>
      </c>
      <c r="J388" s="3">
        <v>0</v>
      </c>
      <c r="K388" s="3">
        <v>44.36</v>
      </c>
      <c r="L388" s="3">
        <v>0</v>
      </c>
      <c r="M388" s="3">
        <v>0</v>
      </c>
      <c r="N388" s="3">
        <v>0</v>
      </c>
      <c r="O388" s="3">
        <v>5.7667999999999999</v>
      </c>
      <c r="P388" s="3">
        <v>50.126800000000003</v>
      </c>
      <c r="Q388">
        <v>3</v>
      </c>
    </row>
    <row r="389" spans="1:17" x14ac:dyDescent="0.25">
      <c r="A389" t="s">
        <v>87</v>
      </c>
      <c r="B389" t="s">
        <v>94</v>
      </c>
      <c r="C389" t="s">
        <v>1</v>
      </c>
      <c r="D389" t="s">
        <v>0</v>
      </c>
      <c r="E389">
        <v>61689</v>
      </c>
      <c r="F389" t="s">
        <v>440</v>
      </c>
      <c r="G389" t="s">
        <v>441</v>
      </c>
      <c r="H389" s="3">
        <v>3.37</v>
      </c>
      <c r="I389" s="3">
        <v>0</v>
      </c>
      <c r="J389" s="3">
        <v>0</v>
      </c>
      <c r="K389" s="3">
        <v>28.88</v>
      </c>
      <c r="L389" s="3">
        <v>0</v>
      </c>
      <c r="M389" s="3">
        <v>0</v>
      </c>
      <c r="N389" s="3">
        <v>0</v>
      </c>
      <c r="O389" s="3">
        <v>3.7544</v>
      </c>
      <c r="P389" s="3">
        <v>36.004399999999997</v>
      </c>
      <c r="Q389">
        <v>3</v>
      </c>
    </row>
    <row r="390" spans="1:17" x14ac:dyDescent="0.25">
      <c r="A390" t="s">
        <v>87</v>
      </c>
      <c r="B390" t="s">
        <v>112</v>
      </c>
      <c r="C390" t="s">
        <v>1</v>
      </c>
      <c r="D390" t="s">
        <v>0</v>
      </c>
      <c r="E390">
        <v>2472</v>
      </c>
      <c r="F390" t="s">
        <v>427</v>
      </c>
      <c r="G390" t="s">
        <v>428</v>
      </c>
      <c r="H390" s="3">
        <v>0</v>
      </c>
      <c r="I390" s="3">
        <v>0</v>
      </c>
      <c r="J390" s="3">
        <v>0</v>
      </c>
      <c r="K390" s="3">
        <v>35</v>
      </c>
      <c r="L390" s="3">
        <v>0</v>
      </c>
      <c r="M390" s="3">
        <v>0</v>
      </c>
      <c r="N390" s="3">
        <v>0</v>
      </c>
      <c r="O390" s="3">
        <v>4.55</v>
      </c>
      <c r="P390" s="3">
        <v>39.549999999999997</v>
      </c>
      <c r="Q390">
        <v>3</v>
      </c>
    </row>
    <row r="391" spans="1:17" x14ac:dyDescent="0.25">
      <c r="A391" t="s">
        <v>87</v>
      </c>
      <c r="B391" t="s">
        <v>112</v>
      </c>
      <c r="C391" t="s">
        <v>1</v>
      </c>
      <c r="D391" t="s">
        <v>0</v>
      </c>
      <c r="E391">
        <v>38425</v>
      </c>
      <c r="F391" t="s">
        <v>418</v>
      </c>
      <c r="G391" t="s">
        <v>419</v>
      </c>
      <c r="H391" s="3">
        <v>8.84</v>
      </c>
      <c r="I391" s="3">
        <v>0</v>
      </c>
      <c r="J391" s="3">
        <v>0</v>
      </c>
      <c r="K391" s="3">
        <v>74.790000000000006</v>
      </c>
      <c r="L391" s="3">
        <v>0</v>
      </c>
      <c r="M391" s="3">
        <v>0</v>
      </c>
      <c r="N391" s="3">
        <v>0</v>
      </c>
      <c r="O391" s="3">
        <v>9.7227000000000015</v>
      </c>
      <c r="P391" s="3">
        <v>93.352700000000013</v>
      </c>
      <c r="Q391">
        <v>3</v>
      </c>
    </row>
    <row r="392" spans="1:17" x14ac:dyDescent="0.25">
      <c r="A392" t="s">
        <v>87</v>
      </c>
      <c r="B392" t="s">
        <v>112</v>
      </c>
      <c r="C392" t="s">
        <v>1</v>
      </c>
      <c r="D392" t="s">
        <v>0</v>
      </c>
      <c r="E392">
        <v>38252</v>
      </c>
      <c r="F392" t="s">
        <v>418</v>
      </c>
      <c r="G392" t="s">
        <v>419</v>
      </c>
      <c r="H392" s="3">
        <v>7.6999999999999993</v>
      </c>
      <c r="I392" s="3">
        <v>0</v>
      </c>
      <c r="J392" s="3">
        <v>0</v>
      </c>
      <c r="K392" s="3">
        <v>65.180000000000007</v>
      </c>
      <c r="L392" s="3">
        <v>0</v>
      </c>
      <c r="M392" s="3">
        <v>0</v>
      </c>
      <c r="N392" s="3">
        <v>0</v>
      </c>
      <c r="O392" s="3">
        <v>8.4734000000000016</v>
      </c>
      <c r="P392" s="3">
        <v>81.353400000000008</v>
      </c>
      <c r="Q392">
        <v>3</v>
      </c>
    </row>
    <row r="393" spans="1:17" x14ac:dyDescent="0.25">
      <c r="A393" t="s">
        <v>87</v>
      </c>
      <c r="B393" t="s">
        <v>96</v>
      </c>
      <c r="C393" t="s">
        <v>1</v>
      </c>
      <c r="D393" t="s">
        <v>0</v>
      </c>
      <c r="E393">
        <v>156</v>
      </c>
      <c r="F393" t="s">
        <v>475</v>
      </c>
      <c r="G393" t="s">
        <v>476</v>
      </c>
      <c r="H393" s="3">
        <v>0</v>
      </c>
      <c r="I393" s="3">
        <v>0</v>
      </c>
      <c r="J393" s="3">
        <v>0</v>
      </c>
      <c r="K393" s="3">
        <v>56.72</v>
      </c>
      <c r="L393" s="3">
        <v>0</v>
      </c>
      <c r="M393" s="3">
        <v>0</v>
      </c>
      <c r="N393" s="3">
        <v>0</v>
      </c>
      <c r="O393" s="3">
        <v>7.3735999999999997</v>
      </c>
      <c r="P393" s="3">
        <v>64.093599999999995</v>
      </c>
      <c r="Q393">
        <v>3</v>
      </c>
    </row>
    <row r="394" spans="1:17" x14ac:dyDescent="0.25">
      <c r="A394" t="s">
        <v>87</v>
      </c>
      <c r="B394" t="s">
        <v>96</v>
      </c>
      <c r="C394" t="s">
        <v>1</v>
      </c>
      <c r="D394" t="s">
        <v>0</v>
      </c>
      <c r="E394">
        <v>155</v>
      </c>
      <c r="F394" t="s">
        <v>475</v>
      </c>
      <c r="G394" t="s">
        <v>476</v>
      </c>
      <c r="H394" s="3">
        <v>0</v>
      </c>
      <c r="I394" s="3">
        <v>0</v>
      </c>
      <c r="J394" s="3">
        <v>0</v>
      </c>
      <c r="K394" s="3">
        <v>44.35</v>
      </c>
      <c r="L394" s="3">
        <v>0</v>
      </c>
      <c r="M394" s="3">
        <v>0</v>
      </c>
      <c r="N394" s="3">
        <v>0</v>
      </c>
      <c r="O394" s="3">
        <v>5.7655000000000003</v>
      </c>
      <c r="P394" s="3">
        <v>50.115500000000004</v>
      </c>
      <c r="Q394">
        <v>3</v>
      </c>
    </row>
    <row r="395" spans="1:17" x14ac:dyDescent="0.25">
      <c r="A395" t="s">
        <v>87</v>
      </c>
      <c r="B395" t="s">
        <v>96</v>
      </c>
      <c r="C395" t="s">
        <v>1</v>
      </c>
      <c r="D395" t="s">
        <v>0</v>
      </c>
      <c r="E395">
        <v>17788</v>
      </c>
      <c r="F395" t="s">
        <v>467</v>
      </c>
      <c r="G395" t="s">
        <v>468</v>
      </c>
      <c r="H395" s="3">
        <v>0</v>
      </c>
      <c r="I395" s="3">
        <v>0</v>
      </c>
      <c r="J395" s="3">
        <v>0</v>
      </c>
      <c r="K395" s="3">
        <v>10.5</v>
      </c>
      <c r="L395" s="3">
        <v>0</v>
      </c>
      <c r="M395" s="3">
        <v>0</v>
      </c>
      <c r="N395" s="3">
        <v>0</v>
      </c>
      <c r="O395" s="3">
        <v>1.365</v>
      </c>
      <c r="P395" s="3">
        <v>11.865</v>
      </c>
      <c r="Q395">
        <v>3</v>
      </c>
    </row>
    <row r="396" spans="1:17" x14ac:dyDescent="0.25">
      <c r="A396" t="s">
        <v>87</v>
      </c>
      <c r="B396" t="s">
        <v>96</v>
      </c>
      <c r="C396" t="s">
        <v>1</v>
      </c>
      <c r="D396" t="s">
        <v>0</v>
      </c>
      <c r="E396">
        <v>69291</v>
      </c>
      <c r="F396" t="s">
        <v>440</v>
      </c>
      <c r="G396" t="s">
        <v>441</v>
      </c>
      <c r="H396" s="3">
        <v>7.67</v>
      </c>
      <c r="I396" s="3">
        <v>0</v>
      </c>
      <c r="J396" s="3">
        <v>0</v>
      </c>
      <c r="K396" s="3">
        <v>64.02</v>
      </c>
      <c r="L396" s="3">
        <v>0</v>
      </c>
      <c r="M396" s="3">
        <v>0</v>
      </c>
      <c r="N396" s="3">
        <v>0</v>
      </c>
      <c r="O396" s="3">
        <v>8.3225999999999996</v>
      </c>
      <c r="P396" s="3">
        <v>80.012599999999992</v>
      </c>
      <c r="Q396">
        <v>3</v>
      </c>
    </row>
    <row r="397" spans="1:17" x14ac:dyDescent="0.25">
      <c r="A397" t="s">
        <v>87</v>
      </c>
      <c r="B397" t="s">
        <v>96</v>
      </c>
      <c r="C397" t="s">
        <v>1</v>
      </c>
      <c r="D397" t="s">
        <v>0</v>
      </c>
      <c r="E397">
        <v>159608</v>
      </c>
      <c r="F397" t="s">
        <v>425</v>
      </c>
      <c r="G397" t="s">
        <v>426</v>
      </c>
      <c r="H397" s="3">
        <v>4.83</v>
      </c>
      <c r="I397" s="3">
        <v>0</v>
      </c>
      <c r="J397" s="3">
        <v>0</v>
      </c>
      <c r="K397" s="3">
        <v>40.86</v>
      </c>
      <c r="L397" s="3">
        <v>0</v>
      </c>
      <c r="M397" s="3">
        <v>0</v>
      </c>
      <c r="N397" s="3">
        <v>0</v>
      </c>
      <c r="O397" s="3">
        <v>5.3117999999999999</v>
      </c>
      <c r="P397" s="3">
        <v>51.001799999999996</v>
      </c>
      <c r="Q397">
        <v>3</v>
      </c>
    </row>
    <row r="398" spans="1:17" x14ac:dyDescent="0.25">
      <c r="A398" t="s">
        <v>87</v>
      </c>
      <c r="B398" t="s">
        <v>96</v>
      </c>
      <c r="C398" t="s">
        <v>1</v>
      </c>
      <c r="D398" t="s">
        <v>0</v>
      </c>
      <c r="E398">
        <v>38574</v>
      </c>
      <c r="F398" t="s">
        <v>418</v>
      </c>
      <c r="G398" t="s">
        <v>419</v>
      </c>
      <c r="H398" s="3">
        <v>1.61</v>
      </c>
      <c r="I398" s="3">
        <v>0</v>
      </c>
      <c r="J398" s="3">
        <v>0</v>
      </c>
      <c r="K398" s="3">
        <v>13.62</v>
      </c>
      <c r="L398" s="3">
        <v>0</v>
      </c>
      <c r="M398" s="3">
        <v>0</v>
      </c>
      <c r="N398" s="3">
        <v>0</v>
      </c>
      <c r="O398" s="3">
        <v>1.7706</v>
      </c>
      <c r="P398" s="3">
        <v>17.000599999999999</v>
      </c>
      <c r="Q398">
        <v>3</v>
      </c>
    </row>
    <row r="399" spans="1:17" x14ac:dyDescent="0.25">
      <c r="A399" t="s">
        <v>87</v>
      </c>
      <c r="B399" t="s">
        <v>108</v>
      </c>
      <c r="C399" t="s">
        <v>1</v>
      </c>
      <c r="D399" t="s">
        <v>0</v>
      </c>
      <c r="E399">
        <v>179</v>
      </c>
      <c r="F399" t="s">
        <v>495</v>
      </c>
      <c r="G399" t="s">
        <v>496</v>
      </c>
      <c r="H399" s="3">
        <v>0</v>
      </c>
      <c r="I399" s="3">
        <v>0</v>
      </c>
      <c r="J399" s="3">
        <v>0</v>
      </c>
      <c r="K399" s="3">
        <v>901.95</v>
      </c>
      <c r="L399" s="3">
        <v>0</v>
      </c>
      <c r="M399" s="3">
        <v>0</v>
      </c>
      <c r="N399" s="3">
        <v>0</v>
      </c>
      <c r="O399" s="3">
        <v>117.25350000000002</v>
      </c>
      <c r="P399" s="3">
        <v>1019.2035000000001</v>
      </c>
      <c r="Q399">
        <v>3</v>
      </c>
    </row>
    <row r="400" spans="1:17" x14ac:dyDescent="0.25">
      <c r="A400" t="s">
        <v>87</v>
      </c>
      <c r="B400" t="s">
        <v>108</v>
      </c>
      <c r="C400" t="s">
        <v>1</v>
      </c>
      <c r="D400" t="s">
        <v>0</v>
      </c>
      <c r="E400">
        <v>170</v>
      </c>
      <c r="F400" t="s">
        <v>475</v>
      </c>
      <c r="G400" t="s">
        <v>476</v>
      </c>
      <c r="H400" s="3">
        <v>0</v>
      </c>
      <c r="I400" s="3">
        <v>0</v>
      </c>
      <c r="J400" s="3">
        <v>0</v>
      </c>
      <c r="K400" s="3">
        <v>56.26</v>
      </c>
      <c r="L400" s="3">
        <v>0</v>
      </c>
      <c r="M400" s="3">
        <v>0</v>
      </c>
      <c r="N400" s="3">
        <v>0</v>
      </c>
      <c r="O400" s="3">
        <v>7.3137999999999996</v>
      </c>
      <c r="P400" s="3">
        <v>63.573799999999999</v>
      </c>
      <c r="Q400">
        <v>3</v>
      </c>
    </row>
    <row r="401" spans="1:17" x14ac:dyDescent="0.25">
      <c r="A401" t="s">
        <v>87</v>
      </c>
      <c r="B401" t="s">
        <v>108</v>
      </c>
      <c r="C401" t="s">
        <v>1</v>
      </c>
      <c r="D401" t="s">
        <v>0</v>
      </c>
      <c r="E401">
        <v>159782</v>
      </c>
      <c r="F401" t="s">
        <v>425</v>
      </c>
      <c r="G401" t="s">
        <v>426</v>
      </c>
      <c r="H401" s="3">
        <v>10.89</v>
      </c>
      <c r="I401" s="3">
        <v>0</v>
      </c>
      <c r="J401" s="3">
        <v>0</v>
      </c>
      <c r="K401" s="3">
        <v>92.13</v>
      </c>
      <c r="L401" s="3">
        <v>0</v>
      </c>
      <c r="M401" s="3">
        <v>0</v>
      </c>
      <c r="N401" s="3">
        <v>0</v>
      </c>
      <c r="O401" s="3">
        <v>11.976900000000001</v>
      </c>
      <c r="P401" s="3">
        <v>114.9969</v>
      </c>
      <c r="Q401">
        <v>3</v>
      </c>
    </row>
    <row r="402" spans="1:17" x14ac:dyDescent="0.25">
      <c r="A402" t="s">
        <v>87</v>
      </c>
      <c r="B402" t="s">
        <v>108</v>
      </c>
      <c r="C402" t="s">
        <v>1</v>
      </c>
      <c r="D402" t="s">
        <v>0</v>
      </c>
      <c r="E402">
        <v>39004</v>
      </c>
      <c r="F402" t="s">
        <v>418</v>
      </c>
      <c r="G402" t="s">
        <v>419</v>
      </c>
      <c r="H402" s="3">
        <v>8.870000000000001</v>
      </c>
      <c r="I402" s="3">
        <v>0</v>
      </c>
      <c r="J402" s="3">
        <v>0</v>
      </c>
      <c r="K402" s="3">
        <v>75.099999999999994</v>
      </c>
      <c r="L402" s="3">
        <v>0</v>
      </c>
      <c r="M402" s="3">
        <v>0</v>
      </c>
      <c r="N402" s="3">
        <v>0</v>
      </c>
      <c r="O402" s="3">
        <v>9.7629999999999999</v>
      </c>
      <c r="P402" s="3">
        <v>93.733000000000004</v>
      </c>
      <c r="Q402">
        <v>3</v>
      </c>
    </row>
    <row r="403" spans="1:17" x14ac:dyDescent="0.25">
      <c r="A403" t="s">
        <v>87</v>
      </c>
      <c r="B403" t="s">
        <v>108</v>
      </c>
      <c r="C403" t="s">
        <v>1</v>
      </c>
      <c r="D403" t="s">
        <v>0</v>
      </c>
      <c r="E403">
        <v>38991</v>
      </c>
      <c r="F403" t="s">
        <v>418</v>
      </c>
      <c r="G403" t="s">
        <v>419</v>
      </c>
      <c r="H403" s="3">
        <v>2.8499999999999996</v>
      </c>
      <c r="I403" s="3">
        <v>0</v>
      </c>
      <c r="J403" s="3">
        <v>0</v>
      </c>
      <c r="K403" s="3">
        <v>24.1</v>
      </c>
      <c r="L403" s="3">
        <v>0</v>
      </c>
      <c r="M403" s="3">
        <v>0</v>
      </c>
      <c r="N403" s="3">
        <v>0</v>
      </c>
      <c r="O403" s="3">
        <v>3.1330000000000005</v>
      </c>
      <c r="P403" s="3">
        <v>30.083000000000002</v>
      </c>
      <c r="Q403">
        <v>3</v>
      </c>
    </row>
    <row r="404" spans="1:17" x14ac:dyDescent="0.25">
      <c r="A404" t="s">
        <v>87</v>
      </c>
      <c r="B404" t="s">
        <v>120</v>
      </c>
      <c r="C404" t="s">
        <v>1</v>
      </c>
      <c r="D404" t="s">
        <v>0</v>
      </c>
      <c r="E404">
        <v>11297</v>
      </c>
      <c r="F404" t="s">
        <v>453</v>
      </c>
      <c r="G404" t="s">
        <v>454</v>
      </c>
      <c r="H404" s="3">
        <v>0</v>
      </c>
      <c r="I404" s="3">
        <v>0</v>
      </c>
      <c r="J404" s="3">
        <v>0</v>
      </c>
      <c r="K404" s="3">
        <v>8.4600000000000009</v>
      </c>
      <c r="L404" s="3">
        <v>0</v>
      </c>
      <c r="M404" s="3">
        <v>0</v>
      </c>
      <c r="N404" s="3">
        <v>0</v>
      </c>
      <c r="O404" s="3">
        <v>1.0998000000000001</v>
      </c>
      <c r="P404" s="3">
        <v>9.559800000000001</v>
      </c>
      <c r="Q404">
        <v>3</v>
      </c>
    </row>
    <row r="405" spans="1:17" x14ac:dyDescent="0.25">
      <c r="A405" t="s">
        <v>87</v>
      </c>
      <c r="B405" t="s">
        <v>120</v>
      </c>
      <c r="C405" t="s">
        <v>1</v>
      </c>
      <c r="D405" t="s">
        <v>0</v>
      </c>
      <c r="E405">
        <v>44758</v>
      </c>
      <c r="F405" t="s">
        <v>455</v>
      </c>
      <c r="G405" t="s">
        <v>456</v>
      </c>
      <c r="H405" s="3">
        <v>8.1</v>
      </c>
      <c r="I405" s="3">
        <v>0</v>
      </c>
      <c r="J405" s="3">
        <v>0</v>
      </c>
      <c r="K405" s="3">
        <v>68.069999999999993</v>
      </c>
      <c r="L405" s="3">
        <v>0</v>
      </c>
      <c r="M405" s="3">
        <v>0</v>
      </c>
      <c r="N405" s="3">
        <v>0</v>
      </c>
      <c r="O405" s="3">
        <v>8.8491</v>
      </c>
      <c r="P405" s="3">
        <v>85.01909999999998</v>
      </c>
      <c r="Q405">
        <v>3</v>
      </c>
    </row>
    <row r="406" spans="1:17" x14ac:dyDescent="0.25">
      <c r="A406" t="s">
        <v>87</v>
      </c>
      <c r="B406" t="s">
        <v>97</v>
      </c>
      <c r="C406" t="s">
        <v>1</v>
      </c>
      <c r="D406" t="s">
        <v>0</v>
      </c>
      <c r="E406">
        <v>953</v>
      </c>
      <c r="F406" t="s">
        <v>493</v>
      </c>
      <c r="G406" t="s">
        <v>494</v>
      </c>
      <c r="H406" s="3">
        <v>0</v>
      </c>
      <c r="I406" s="3">
        <v>0</v>
      </c>
      <c r="J406" s="3">
        <v>0</v>
      </c>
      <c r="K406" s="3">
        <v>2433.63</v>
      </c>
      <c r="L406" s="3">
        <v>0</v>
      </c>
      <c r="M406" s="3">
        <v>0</v>
      </c>
      <c r="N406" s="3">
        <v>0</v>
      </c>
      <c r="O406" s="3">
        <v>316.37190000000004</v>
      </c>
      <c r="P406" s="3">
        <v>2750.0019000000002</v>
      </c>
      <c r="Q406">
        <v>3</v>
      </c>
    </row>
    <row r="407" spans="1:17" x14ac:dyDescent="0.25">
      <c r="A407" t="s">
        <v>87</v>
      </c>
      <c r="B407" t="s">
        <v>97</v>
      </c>
      <c r="C407" t="s">
        <v>1</v>
      </c>
      <c r="D407" t="s">
        <v>0</v>
      </c>
      <c r="E407">
        <v>184</v>
      </c>
      <c r="F407" t="s">
        <v>475</v>
      </c>
      <c r="G407" t="s">
        <v>476</v>
      </c>
      <c r="H407" s="3">
        <v>0</v>
      </c>
      <c r="I407" s="3">
        <v>0</v>
      </c>
      <c r="J407" s="3">
        <v>0</v>
      </c>
      <c r="K407" s="3">
        <v>56.26</v>
      </c>
      <c r="L407" s="3">
        <v>0</v>
      </c>
      <c r="M407" s="3">
        <v>0</v>
      </c>
      <c r="N407" s="3">
        <v>0</v>
      </c>
      <c r="O407" s="3">
        <v>7.3137999999999996</v>
      </c>
      <c r="P407" s="3">
        <v>63.573799999999999</v>
      </c>
      <c r="Q407">
        <v>3</v>
      </c>
    </row>
    <row r="408" spans="1:17" x14ac:dyDescent="0.25">
      <c r="A408" t="s">
        <v>87</v>
      </c>
      <c r="B408" t="s">
        <v>97</v>
      </c>
      <c r="C408" t="s">
        <v>1</v>
      </c>
      <c r="D408" t="s">
        <v>0</v>
      </c>
      <c r="E408">
        <v>177</v>
      </c>
      <c r="F408" t="s">
        <v>475</v>
      </c>
      <c r="G408" t="s">
        <v>476</v>
      </c>
      <c r="H408" s="3">
        <v>0</v>
      </c>
      <c r="I408" s="3">
        <v>0</v>
      </c>
      <c r="J408" s="3">
        <v>0</v>
      </c>
      <c r="K408" s="3">
        <v>35.1</v>
      </c>
      <c r="L408" s="3">
        <v>0</v>
      </c>
      <c r="M408" s="3">
        <v>0</v>
      </c>
      <c r="N408" s="3">
        <v>0</v>
      </c>
      <c r="O408" s="3">
        <v>4.5630000000000006</v>
      </c>
      <c r="P408" s="3">
        <v>39.663000000000004</v>
      </c>
      <c r="Q408">
        <v>3</v>
      </c>
    </row>
    <row r="409" spans="1:17" x14ac:dyDescent="0.25">
      <c r="A409" t="s">
        <v>87</v>
      </c>
      <c r="B409" t="s">
        <v>97</v>
      </c>
      <c r="C409" t="s">
        <v>1</v>
      </c>
      <c r="D409" t="s">
        <v>0</v>
      </c>
      <c r="E409">
        <v>178</v>
      </c>
      <c r="F409" t="s">
        <v>475</v>
      </c>
      <c r="G409" t="s">
        <v>476</v>
      </c>
      <c r="H409" s="3">
        <v>0</v>
      </c>
      <c r="I409" s="3">
        <v>0</v>
      </c>
      <c r="J409" s="3">
        <v>0</v>
      </c>
      <c r="K409" s="3">
        <v>34.53</v>
      </c>
      <c r="L409" s="3">
        <v>0</v>
      </c>
      <c r="M409" s="3">
        <v>0</v>
      </c>
      <c r="N409" s="3">
        <v>0</v>
      </c>
      <c r="O409" s="3">
        <v>4.4889000000000001</v>
      </c>
      <c r="P409" s="3">
        <v>39.018900000000002</v>
      </c>
      <c r="Q409">
        <v>3</v>
      </c>
    </row>
    <row r="410" spans="1:17" x14ac:dyDescent="0.25">
      <c r="A410" t="s">
        <v>87</v>
      </c>
      <c r="B410" t="s">
        <v>97</v>
      </c>
      <c r="C410" t="s">
        <v>1</v>
      </c>
      <c r="D410" t="s">
        <v>0</v>
      </c>
      <c r="E410">
        <v>316121</v>
      </c>
      <c r="F410" t="s">
        <v>103</v>
      </c>
      <c r="G410" t="s">
        <v>104</v>
      </c>
      <c r="H410" s="3">
        <v>0</v>
      </c>
      <c r="I410" s="3">
        <v>0</v>
      </c>
      <c r="J410" s="3">
        <v>0</v>
      </c>
      <c r="K410" s="3">
        <v>59.07</v>
      </c>
      <c r="L410" s="3">
        <v>0</v>
      </c>
      <c r="M410" s="3">
        <v>0</v>
      </c>
      <c r="N410" s="3">
        <v>0</v>
      </c>
      <c r="O410" s="3">
        <v>7.6791</v>
      </c>
      <c r="P410" s="3">
        <v>66.749099999999999</v>
      </c>
      <c r="Q410">
        <v>3</v>
      </c>
    </row>
    <row r="411" spans="1:17" x14ac:dyDescent="0.25">
      <c r="A411" t="s">
        <v>87</v>
      </c>
      <c r="B411" t="s">
        <v>97</v>
      </c>
      <c r="C411" t="s">
        <v>1</v>
      </c>
      <c r="D411" t="s">
        <v>0</v>
      </c>
      <c r="E411">
        <v>39111</v>
      </c>
      <c r="F411" t="s">
        <v>418</v>
      </c>
      <c r="G411" t="s">
        <v>419</v>
      </c>
      <c r="H411" s="3">
        <v>8.43</v>
      </c>
      <c r="I411" s="3">
        <v>0</v>
      </c>
      <c r="J411" s="3">
        <v>0</v>
      </c>
      <c r="K411" s="3">
        <v>71.44</v>
      </c>
      <c r="L411" s="3">
        <v>0</v>
      </c>
      <c r="M411" s="3">
        <v>0</v>
      </c>
      <c r="N411" s="3">
        <v>0</v>
      </c>
      <c r="O411" s="3">
        <v>9.2872000000000003</v>
      </c>
      <c r="P411" s="3">
        <v>89.157200000000003</v>
      </c>
      <c r="Q411">
        <v>3</v>
      </c>
    </row>
    <row r="412" spans="1:17" x14ac:dyDescent="0.25">
      <c r="A412" t="s">
        <v>87</v>
      </c>
      <c r="B412" t="s">
        <v>121</v>
      </c>
      <c r="C412" t="s">
        <v>1</v>
      </c>
      <c r="D412" t="s">
        <v>0</v>
      </c>
      <c r="E412">
        <v>201</v>
      </c>
      <c r="F412" t="s">
        <v>489</v>
      </c>
      <c r="G412" t="s">
        <v>490</v>
      </c>
      <c r="H412" s="3">
        <v>0</v>
      </c>
      <c r="I412" s="3">
        <v>0</v>
      </c>
      <c r="J412" s="3">
        <v>0</v>
      </c>
      <c r="K412" s="3">
        <v>5.31</v>
      </c>
      <c r="L412" s="3">
        <v>0</v>
      </c>
      <c r="M412" s="3">
        <v>0</v>
      </c>
      <c r="N412" s="3">
        <v>0</v>
      </c>
      <c r="O412" s="3">
        <v>0.69030000000000002</v>
      </c>
      <c r="P412" s="3">
        <v>6.0002999999999993</v>
      </c>
      <c r="Q412">
        <v>3</v>
      </c>
    </row>
    <row r="413" spans="1:17" x14ac:dyDescent="0.25">
      <c r="A413" t="s">
        <v>87</v>
      </c>
      <c r="B413" t="s">
        <v>98</v>
      </c>
      <c r="C413" t="s">
        <v>1</v>
      </c>
      <c r="D413" t="s">
        <v>0</v>
      </c>
      <c r="E413">
        <v>189</v>
      </c>
      <c r="F413" t="s">
        <v>475</v>
      </c>
      <c r="G413" t="s">
        <v>476</v>
      </c>
      <c r="H413" s="3">
        <v>0</v>
      </c>
      <c r="I413" s="3">
        <v>0</v>
      </c>
      <c r="J413" s="3">
        <v>0</v>
      </c>
      <c r="K413" s="3">
        <v>48.57</v>
      </c>
      <c r="L413" s="3">
        <v>0</v>
      </c>
      <c r="M413" s="3">
        <v>0</v>
      </c>
      <c r="N413" s="3">
        <v>0</v>
      </c>
      <c r="O413" s="3">
        <v>6.3140999999999998</v>
      </c>
      <c r="P413" s="3">
        <v>54.884100000000004</v>
      </c>
      <c r="Q413">
        <v>3</v>
      </c>
    </row>
    <row r="414" spans="1:17" x14ac:dyDescent="0.25">
      <c r="A414" t="s">
        <v>87</v>
      </c>
      <c r="B414" t="s">
        <v>98</v>
      </c>
      <c r="C414" t="s">
        <v>1</v>
      </c>
      <c r="D414" t="s">
        <v>0</v>
      </c>
      <c r="E414">
        <v>160154</v>
      </c>
      <c r="F414" t="s">
        <v>425</v>
      </c>
      <c r="G414" t="s">
        <v>426</v>
      </c>
      <c r="H414" s="3">
        <v>2.77</v>
      </c>
      <c r="I414" s="3">
        <v>0</v>
      </c>
      <c r="J414" s="3">
        <v>0</v>
      </c>
      <c r="K414" s="3">
        <v>23.4</v>
      </c>
      <c r="L414" s="3">
        <v>0</v>
      </c>
      <c r="M414" s="3">
        <v>0</v>
      </c>
      <c r="N414" s="3">
        <v>0</v>
      </c>
      <c r="O414" s="3">
        <v>3.0419999999999998</v>
      </c>
      <c r="P414" s="3">
        <v>29.211999999999996</v>
      </c>
      <c r="Q414">
        <v>3</v>
      </c>
    </row>
    <row r="415" spans="1:17" x14ac:dyDescent="0.25">
      <c r="A415" t="s">
        <v>87</v>
      </c>
      <c r="B415" t="s">
        <v>98</v>
      </c>
      <c r="C415" t="s">
        <v>1</v>
      </c>
      <c r="D415" t="s">
        <v>0</v>
      </c>
      <c r="E415">
        <v>160155</v>
      </c>
      <c r="F415" t="s">
        <v>425</v>
      </c>
      <c r="G415" t="s">
        <v>426</v>
      </c>
      <c r="H415" s="3">
        <v>5.3100000000000005</v>
      </c>
      <c r="I415" s="3">
        <v>0</v>
      </c>
      <c r="J415" s="3">
        <v>0</v>
      </c>
      <c r="K415" s="3">
        <v>44.95</v>
      </c>
      <c r="L415" s="3">
        <v>0</v>
      </c>
      <c r="M415" s="3">
        <v>0</v>
      </c>
      <c r="N415" s="3">
        <v>0</v>
      </c>
      <c r="O415" s="3">
        <v>5.8435000000000006</v>
      </c>
      <c r="P415" s="3">
        <v>56.103500000000004</v>
      </c>
      <c r="Q415">
        <v>3</v>
      </c>
    </row>
    <row r="416" spans="1:17" x14ac:dyDescent="0.25">
      <c r="A416" t="s">
        <v>87</v>
      </c>
      <c r="B416" t="s">
        <v>424</v>
      </c>
      <c r="C416" t="s">
        <v>1</v>
      </c>
      <c r="D416" t="s">
        <v>0</v>
      </c>
      <c r="E416">
        <v>36821</v>
      </c>
      <c r="F416" t="s">
        <v>418</v>
      </c>
      <c r="G416" t="s">
        <v>419</v>
      </c>
      <c r="H416" s="3">
        <v>12.03</v>
      </c>
      <c r="I416" s="3">
        <v>0</v>
      </c>
      <c r="J416" s="3">
        <v>0</v>
      </c>
      <c r="K416" s="3">
        <v>101.8</v>
      </c>
      <c r="L416" s="3">
        <v>0</v>
      </c>
      <c r="M416" s="3">
        <v>0</v>
      </c>
      <c r="N416" s="3">
        <v>0</v>
      </c>
      <c r="O416" s="3">
        <v>13.234</v>
      </c>
      <c r="P416" s="3">
        <v>127.06399999999999</v>
      </c>
      <c r="Q416">
        <v>3</v>
      </c>
    </row>
    <row r="417" spans="1:17" x14ac:dyDescent="0.25">
      <c r="A417" t="s">
        <v>87</v>
      </c>
      <c r="B417" t="s">
        <v>293</v>
      </c>
      <c r="C417" t="s">
        <v>1</v>
      </c>
      <c r="D417" t="s">
        <v>0</v>
      </c>
      <c r="E417">
        <v>112843</v>
      </c>
      <c r="F417" t="s">
        <v>491</v>
      </c>
      <c r="G417" t="s">
        <v>492</v>
      </c>
      <c r="H417" s="3">
        <v>0</v>
      </c>
      <c r="I417" s="3">
        <v>0</v>
      </c>
      <c r="J417" s="3">
        <v>0</v>
      </c>
      <c r="K417" s="3">
        <v>23.83</v>
      </c>
      <c r="L417" s="3">
        <v>0</v>
      </c>
      <c r="M417" s="3">
        <v>0</v>
      </c>
      <c r="N417" s="3">
        <v>0</v>
      </c>
      <c r="O417" s="3">
        <v>3.0979000000000001</v>
      </c>
      <c r="P417" s="3">
        <v>26.927899999999998</v>
      </c>
      <c r="Q417">
        <v>3</v>
      </c>
    </row>
    <row r="418" spans="1:17" x14ac:dyDescent="0.25">
      <c r="A418" t="s">
        <v>87</v>
      </c>
      <c r="B418" t="s">
        <v>122</v>
      </c>
      <c r="C418" t="s">
        <v>1</v>
      </c>
      <c r="D418" t="s">
        <v>0</v>
      </c>
      <c r="E418">
        <v>111456</v>
      </c>
      <c r="F418" t="s">
        <v>453</v>
      </c>
      <c r="G418" t="s">
        <v>454</v>
      </c>
      <c r="H418" s="3">
        <v>0</v>
      </c>
      <c r="I418" s="3">
        <v>0</v>
      </c>
      <c r="J418" s="3">
        <v>0</v>
      </c>
      <c r="K418" s="3">
        <v>10.8</v>
      </c>
      <c r="L418" s="3">
        <v>0</v>
      </c>
      <c r="M418" s="3">
        <v>0</v>
      </c>
      <c r="N418" s="3">
        <v>0</v>
      </c>
      <c r="O418" s="3">
        <v>1.4040000000000001</v>
      </c>
      <c r="P418" s="3">
        <v>12.204000000000001</v>
      </c>
      <c r="Q418">
        <v>3</v>
      </c>
    </row>
    <row r="419" spans="1:17" x14ac:dyDescent="0.25">
      <c r="A419" t="s">
        <v>87</v>
      </c>
      <c r="B419" t="s">
        <v>106</v>
      </c>
      <c r="C419" t="s">
        <v>1</v>
      </c>
      <c r="D419" t="s">
        <v>0</v>
      </c>
      <c r="E419">
        <v>200</v>
      </c>
      <c r="F419" t="s">
        <v>475</v>
      </c>
      <c r="G419" t="s">
        <v>476</v>
      </c>
      <c r="H419" s="3">
        <v>0</v>
      </c>
      <c r="I419" s="3">
        <v>0</v>
      </c>
      <c r="J419" s="3">
        <v>0</v>
      </c>
      <c r="K419" s="3">
        <v>56.26</v>
      </c>
      <c r="L419" s="3">
        <v>0</v>
      </c>
      <c r="M419" s="3">
        <v>0</v>
      </c>
      <c r="N419" s="3">
        <v>0</v>
      </c>
      <c r="O419" s="3">
        <v>7.3137999999999996</v>
      </c>
      <c r="P419" s="3">
        <v>63.573799999999999</v>
      </c>
      <c r="Q419">
        <v>3</v>
      </c>
    </row>
    <row r="420" spans="1:17" x14ac:dyDescent="0.25">
      <c r="A420" t="s">
        <v>87</v>
      </c>
      <c r="B420" t="s">
        <v>106</v>
      </c>
      <c r="C420" t="s">
        <v>1</v>
      </c>
      <c r="D420" t="s">
        <v>0</v>
      </c>
      <c r="E420">
        <v>198</v>
      </c>
      <c r="F420" t="s">
        <v>475</v>
      </c>
      <c r="G420" t="s">
        <v>476</v>
      </c>
      <c r="H420" s="3">
        <v>0</v>
      </c>
      <c r="I420" s="3">
        <v>0</v>
      </c>
      <c r="J420" s="3">
        <v>0</v>
      </c>
      <c r="K420" s="3">
        <v>56.26</v>
      </c>
      <c r="L420" s="3">
        <v>0</v>
      </c>
      <c r="M420" s="3">
        <v>0</v>
      </c>
      <c r="N420" s="3">
        <v>0</v>
      </c>
      <c r="O420" s="3">
        <v>7.3137999999999996</v>
      </c>
      <c r="P420" s="3">
        <v>63.573799999999999</v>
      </c>
      <c r="Q420">
        <v>3</v>
      </c>
    </row>
    <row r="421" spans="1:17" x14ac:dyDescent="0.25">
      <c r="A421" t="s">
        <v>87</v>
      </c>
      <c r="B421" t="s">
        <v>106</v>
      </c>
      <c r="C421" t="s">
        <v>1</v>
      </c>
      <c r="D421" t="s">
        <v>0</v>
      </c>
      <c r="E421">
        <v>82397</v>
      </c>
      <c r="F421" t="s">
        <v>459</v>
      </c>
      <c r="G421" t="s">
        <v>460</v>
      </c>
      <c r="H421" s="3">
        <v>4.28</v>
      </c>
      <c r="I421" s="3">
        <v>0</v>
      </c>
      <c r="J421" s="3">
        <v>0</v>
      </c>
      <c r="K421" s="3">
        <v>36.24</v>
      </c>
      <c r="L421" s="3">
        <v>0</v>
      </c>
      <c r="M421" s="3">
        <v>0</v>
      </c>
      <c r="N421" s="3">
        <v>0</v>
      </c>
      <c r="O421" s="3">
        <v>4.7112000000000007</v>
      </c>
      <c r="P421" s="3">
        <v>45.231200000000001</v>
      </c>
      <c r="Q421">
        <v>3</v>
      </c>
    </row>
    <row r="422" spans="1:17" x14ac:dyDescent="0.25">
      <c r="A422" t="s">
        <v>87</v>
      </c>
      <c r="B422" t="s">
        <v>106</v>
      </c>
      <c r="C422" t="s">
        <v>1</v>
      </c>
      <c r="D422" t="s">
        <v>0</v>
      </c>
      <c r="E422">
        <v>39729</v>
      </c>
      <c r="F422" t="s">
        <v>418</v>
      </c>
      <c r="G422" t="s">
        <v>419</v>
      </c>
      <c r="H422" s="3">
        <v>9.4599999999999991</v>
      </c>
      <c r="I422" s="3">
        <v>0</v>
      </c>
      <c r="J422" s="3">
        <v>0</v>
      </c>
      <c r="K422" s="3">
        <v>80.08</v>
      </c>
      <c r="L422" s="3">
        <v>0</v>
      </c>
      <c r="M422" s="3">
        <v>0</v>
      </c>
      <c r="N422" s="3">
        <v>0</v>
      </c>
      <c r="O422" s="3">
        <v>10.410400000000001</v>
      </c>
      <c r="P422" s="3">
        <v>99.950399999999988</v>
      </c>
      <c r="Q422">
        <v>3</v>
      </c>
    </row>
    <row r="423" spans="1:17" x14ac:dyDescent="0.25">
      <c r="A423" t="s">
        <v>87</v>
      </c>
      <c r="B423" t="s">
        <v>100</v>
      </c>
      <c r="C423" t="s">
        <v>1</v>
      </c>
      <c r="D423" t="s">
        <v>0</v>
      </c>
      <c r="E423">
        <v>402</v>
      </c>
      <c r="F423" t="s">
        <v>435</v>
      </c>
      <c r="G423" t="s">
        <v>436</v>
      </c>
      <c r="H423" s="3">
        <v>0</v>
      </c>
      <c r="I423" s="3">
        <v>0</v>
      </c>
      <c r="J423" s="3">
        <v>0</v>
      </c>
      <c r="K423" s="3">
        <v>1666.4</v>
      </c>
      <c r="L423" s="3">
        <v>0</v>
      </c>
      <c r="M423" s="3">
        <v>0</v>
      </c>
      <c r="N423" s="3">
        <v>0</v>
      </c>
      <c r="O423" s="3">
        <v>216.63200000000003</v>
      </c>
      <c r="P423" s="3">
        <v>1883.0320000000002</v>
      </c>
      <c r="Q423">
        <v>3</v>
      </c>
    </row>
    <row r="424" spans="1:17" x14ac:dyDescent="0.25">
      <c r="A424" t="s">
        <v>87</v>
      </c>
      <c r="B424" t="s">
        <v>100</v>
      </c>
      <c r="C424" t="s">
        <v>1</v>
      </c>
      <c r="D424" t="s">
        <v>0</v>
      </c>
      <c r="E424">
        <v>3635899</v>
      </c>
      <c r="F424" t="s">
        <v>433</v>
      </c>
      <c r="G424" t="s">
        <v>434</v>
      </c>
      <c r="H424" s="3">
        <v>0</v>
      </c>
      <c r="I424" s="3">
        <v>0</v>
      </c>
      <c r="J424" s="3">
        <v>0</v>
      </c>
      <c r="K424" s="3">
        <v>82.71</v>
      </c>
      <c r="L424" s="3">
        <v>0</v>
      </c>
      <c r="M424" s="3">
        <v>0</v>
      </c>
      <c r="N424" s="3">
        <v>0</v>
      </c>
      <c r="O424" s="3">
        <v>10.7523</v>
      </c>
      <c r="P424" s="3">
        <v>93.462299999999999</v>
      </c>
      <c r="Q424">
        <v>3</v>
      </c>
    </row>
    <row r="425" spans="1:17" x14ac:dyDescent="0.25">
      <c r="A425" t="s">
        <v>87</v>
      </c>
      <c r="B425" t="s">
        <v>99</v>
      </c>
      <c r="C425" t="s">
        <v>1</v>
      </c>
      <c r="D425" t="s">
        <v>0</v>
      </c>
      <c r="E425">
        <v>211</v>
      </c>
      <c r="F425" t="s">
        <v>475</v>
      </c>
      <c r="G425" t="s">
        <v>476</v>
      </c>
      <c r="H425" s="3">
        <v>0</v>
      </c>
      <c r="I425" s="3">
        <v>0</v>
      </c>
      <c r="J425" s="3">
        <v>0</v>
      </c>
      <c r="K425" s="3">
        <v>55.03</v>
      </c>
      <c r="L425" s="3">
        <v>0</v>
      </c>
      <c r="M425" s="3">
        <v>0</v>
      </c>
      <c r="N425" s="3">
        <v>0</v>
      </c>
      <c r="O425" s="3">
        <v>7.1539000000000001</v>
      </c>
      <c r="P425" s="3">
        <v>62.183900000000001</v>
      </c>
      <c r="Q425">
        <v>3</v>
      </c>
    </row>
    <row r="426" spans="1:17" x14ac:dyDescent="0.25">
      <c r="A426" t="s">
        <v>87</v>
      </c>
      <c r="B426" t="s">
        <v>99</v>
      </c>
      <c r="C426" t="s">
        <v>1</v>
      </c>
      <c r="D426" t="s">
        <v>0</v>
      </c>
      <c r="E426">
        <v>201</v>
      </c>
      <c r="F426" t="s">
        <v>475</v>
      </c>
      <c r="G426" t="s">
        <v>476</v>
      </c>
      <c r="H426" s="3">
        <v>0</v>
      </c>
      <c r="I426" s="3">
        <v>0</v>
      </c>
      <c r="J426" s="3">
        <v>0</v>
      </c>
      <c r="K426" s="3">
        <v>41.55</v>
      </c>
      <c r="L426" s="3">
        <v>0</v>
      </c>
      <c r="M426" s="3">
        <v>0</v>
      </c>
      <c r="N426" s="3">
        <v>0</v>
      </c>
      <c r="O426" s="3">
        <v>5.4014999999999995</v>
      </c>
      <c r="P426" s="3">
        <v>46.951499999999996</v>
      </c>
      <c r="Q426">
        <v>3</v>
      </c>
    </row>
    <row r="427" spans="1:17" x14ac:dyDescent="0.25">
      <c r="A427" t="s">
        <v>87</v>
      </c>
      <c r="B427" t="s">
        <v>99</v>
      </c>
      <c r="C427" t="s">
        <v>1</v>
      </c>
      <c r="D427" t="s">
        <v>0</v>
      </c>
      <c r="E427">
        <v>12567</v>
      </c>
      <c r="F427" t="s">
        <v>453</v>
      </c>
      <c r="G427" t="s">
        <v>454</v>
      </c>
      <c r="H427" s="3">
        <v>0</v>
      </c>
      <c r="I427" s="3">
        <v>0</v>
      </c>
      <c r="J427" s="3">
        <v>0</v>
      </c>
      <c r="K427" s="3">
        <v>15.3</v>
      </c>
      <c r="L427" s="3">
        <v>0</v>
      </c>
      <c r="M427" s="3">
        <v>0</v>
      </c>
      <c r="N427" s="3">
        <v>0</v>
      </c>
      <c r="O427" s="3">
        <v>1.9890000000000001</v>
      </c>
      <c r="P427" s="3">
        <v>17.289000000000001</v>
      </c>
      <c r="Q427">
        <v>3</v>
      </c>
    </row>
    <row r="428" spans="1:17" x14ac:dyDescent="0.25">
      <c r="A428" t="s">
        <v>87</v>
      </c>
      <c r="B428" t="s">
        <v>99</v>
      </c>
      <c r="C428" t="s">
        <v>1</v>
      </c>
      <c r="D428" t="s">
        <v>0</v>
      </c>
      <c r="E428">
        <v>423</v>
      </c>
      <c r="F428" t="s">
        <v>435</v>
      </c>
      <c r="G428" t="s">
        <v>436</v>
      </c>
      <c r="H428" s="3">
        <v>0</v>
      </c>
      <c r="I428" s="3">
        <v>0</v>
      </c>
      <c r="J428" s="3">
        <v>0</v>
      </c>
      <c r="K428" s="3">
        <v>1246</v>
      </c>
      <c r="L428" s="3">
        <v>0</v>
      </c>
      <c r="M428" s="3">
        <v>0</v>
      </c>
      <c r="N428" s="3">
        <v>0</v>
      </c>
      <c r="O428" s="3">
        <v>161.98000000000002</v>
      </c>
      <c r="P428" s="3">
        <v>1407.98</v>
      </c>
      <c r="Q428">
        <v>3</v>
      </c>
    </row>
    <row r="429" spans="1:17" x14ac:dyDescent="0.25">
      <c r="A429" t="s">
        <v>87</v>
      </c>
      <c r="B429" t="s">
        <v>99</v>
      </c>
      <c r="C429" t="s">
        <v>1</v>
      </c>
      <c r="D429" t="s">
        <v>0</v>
      </c>
      <c r="E429">
        <v>475094</v>
      </c>
      <c r="F429" t="s">
        <v>113</v>
      </c>
      <c r="G429" t="s">
        <v>114</v>
      </c>
      <c r="H429" s="3">
        <v>0</v>
      </c>
      <c r="I429" s="3">
        <v>0</v>
      </c>
      <c r="J429" s="3">
        <v>0</v>
      </c>
      <c r="K429" s="3">
        <v>5.75</v>
      </c>
      <c r="L429" s="3">
        <v>0</v>
      </c>
      <c r="M429" s="3">
        <v>0</v>
      </c>
      <c r="N429" s="3">
        <v>0</v>
      </c>
      <c r="O429" s="3">
        <v>0.74750000000000005</v>
      </c>
      <c r="P429" s="3">
        <v>6.4975000000000005</v>
      </c>
      <c r="Q429">
        <v>3</v>
      </c>
    </row>
    <row r="430" spans="1:17" x14ac:dyDescent="0.25">
      <c r="A430" t="s">
        <v>87</v>
      </c>
      <c r="B430" t="s">
        <v>99</v>
      </c>
      <c r="C430" t="s">
        <v>1</v>
      </c>
      <c r="D430" t="s">
        <v>0</v>
      </c>
      <c r="E430">
        <v>44439</v>
      </c>
      <c r="F430" t="s">
        <v>113</v>
      </c>
      <c r="G430" t="s">
        <v>114</v>
      </c>
      <c r="H430" s="3">
        <v>0</v>
      </c>
      <c r="I430" s="3">
        <v>0</v>
      </c>
      <c r="J430" s="3">
        <v>0</v>
      </c>
      <c r="K430" s="3">
        <v>2.15</v>
      </c>
      <c r="L430" s="3">
        <v>0</v>
      </c>
      <c r="M430" s="3">
        <v>0</v>
      </c>
      <c r="N430" s="3">
        <v>0</v>
      </c>
      <c r="O430" s="3">
        <v>0.27949999999999997</v>
      </c>
      <c r="P430" s="3">
        <v>2.4295</v>
      </c>
      <c r="Q430">
        <v>3</v>
      </c>
    </row>
    <row r="431" spans="1:17" x14ac:dyDescent="0.25">
      <c r="A431" t="s">
        <v>87</v>
      </c>
      <c r="B431" t="s">
        <v>99</v>
      </c>
      <c r="C431" t="s">
        <v>1</v>
      </c>
      <c r="D431" t="s">
        <v>0</v>
      </c>
      <c r="E431">
        <v>160539</v>
      </c>
      <c r="F431" t="s">
        <v>425</v>
      </c>
      <c r="G431" t="s">
        <v>426</v>
      </c>
      <c r="H431" s="3">
        <v>5.21</v>
      </c>
      <c r="I431" s="3">
        <v>0</v>
      </c>
      <c r="J431" s="3">
        <v>0</v>
      </c>
      <c r="K431" s="3">
        <v>44.06</v>
      </c>
      <c r="L431" s="3">
        <v>0</v>
      </c>
      <c r="M431" s="3">
        <v>0</v>
      </c>
      <c r="N431" s="3">
        <v>0</v>
      </c>
      <c r="O431" s="3">
        <v>5.7278000000000002</v>
      </c>
      <c r="P431" s="3">
        <v>54.997800000000005</v>
      </c>
      <c r="Q431">
        <v>3</v>
      </c>
    </row>
    <row r="432" spans="1:17" x14ac:dyDescent="0.25">
      <c r="A432" t="s">
        <v>87</v>
      </c>
      <c r="B432" t="s">
        <v>99</v>
      </c>
      <c r="C432" t="s">
        <v>1</v>
      </c>
      <c r="D432" t="s">
        <v>0</v>
      </c>
      <c r="E432">
        <v>40154</v>
      </c>
      <c r="F432" t="s">
        <v>418</v>
      </c>
      <c r="G432" t="s">
        <v>419</v>
      </c>
      <c r="H432" s="3">
        <v>12.96</v>
      </c>
      <c r="I432" s="3">
        <v>0</v>
      </c>
      <c r="J432" s="3">
        <v>0</v>
      </c>
      <c r="K432" s="3">
        <v>109.77</v>
      </c>
      <c r="L432" s="3">
        <v>0</v>
      </c>
      <c r="M432" s="3">
        <v>0</v>
      </c>
      <c r="N432" s="3">
        <v>0</v>
      </c>
      <c r="O432" s="3">
        <v>14.270099999999999</v>
      </c>
      <c r="P432" s="3">
        <v>137.00009999999997</v>
      </c>
      <c r="Q432">
        <v>3</v>
      </c>
    </row>
    <row r="433" spans="1:17" x14ac:dyDescent="0.25">
      <c r="A433" t="s">
        <v>87</v>
      </c>
      <c r="B433" t="s">
        <v>99</v>
      </c>
      <c r="C433" t="s">
        <v>1</v>
      </c>
      <c r="D433" t="s">
        <v>0</v>
      </c>
      <c r="E433">
        <v>40060</v>
      </c>
      <c r="F433" t="s">
        <v>418</v>
      </c>
      <c r="G433" t="s">
        <v>419</v>
      </c>
      <c r="H433" s="3">
        <v>2.08</v>
      </c>
      <c r="I433" s="3">
        <v>0</v>
      </c>
      <c r="J433" s="3">
        <v>0</v>
      </c>
      <c r="K433" s="3">
        <v>17.63</v>
      </c>
      <c r="L433" s="3">
        <v>0</v>
      </c>
      <c r="M433" s="3">
        <v>0</v>
      </c>
      <c r="N433" s="3">
        <v>0</v>
      </c>
      <c r="O433" s="3">
        <v>2.2919</v>
      </c>
      <c r="P433" s="3">
        <v>22.001899999999999</v>
      </c>
      <c r="Q433">
        <v>3</v>
      </c>
    </row>
    <row r="434" spans="1:17" x14ac:dyDescent="0.25">
      <c r="A434" t="s">
        <v>518</v>
      </c>
      <c r="H434" s="3">
        <f>SUBTOTAL(109,Tabla1[C. EXENTAS])</f>
        <v>1237.1199999999994</v>
      </c>
      <c r="K434" s="3">
        <f>SUBTOTAL(109,Tabla1[C. GRAVADA])</f>
        <v>35303.919999999998</v>
      </c>
      <c r="Q434">
        <f>SUBTOTAL(109,Tabla1[ANEXO 3])</f>
        <v>1293</v>
      </c>
    </row>
  </sheetData>
  <dataConsolidate/>
  <conditionalFormatting sqref="E435:E1048576 E1:E433">
    <cfRule type="duplicateValues" dxfId="59" priority="1"/>
    <cfRule type="duplicateValues" dxfId="58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E37"/>
  <sheetViews>
    <sheetView workbookViewId="0">
      <selection activeCell="A14" sqref="A14"/>
    </sheetView>
  </sheetViews>
  <sheetFormatPr baseColWidth="10" defaultRowHeight="15" x14ac:dyDescent="0.25"/>
  <cols>
    <col min="1" max="1" width="45.42578125" customWidth="1"/>
    <col min="2" max="2" width="19.140625" style="3" customWidth="1"/>
    <col min="3" max="3" width="20.28515625" style="3" bestFit="1" customWidth="1"/>
    <col min="4" max="4" width="12.140625" style="3" customWidth="1"/>
    <col min="5" max="5" width="16.85546875" style="3" customWidth="1"/>
  </cols>
  <sheetData>
    <row r="1" spans="1:5" x14ac:dyDescent="0.25">
      <c r="A1" s="73" t="s">
        <v>17</v>
      </c>
      <c r="B1" t="s">
        <v>87</v>
      </c>
    </row>
    <row r="3" spans="1:5" x14ac:dyDescent="0.25">
      <c r="B3" s="73" t="s">
        <v>705</v>
      </c>
      <c r="C3"/>
      <c r="D3"/>
      <c r="E3"/>
    </row>
    <row r="4" spans="1:5" x14ac:dyDescent="0.25">
      <c r="A4" s="73" t="s">
        <v>86</v>
      </c>
      <c r="B4" t="s">
        <v>708</v>
      </c>
      <c r="C4" t="s">
        <v>704</v>
      </c>
      <c r="D4" t="s">
        <v>706</v>
      </c>
      <c r="E4" t="s">
        <v>707</v>
      </c>
    </row>
    <row r="5" spans="1:5" x14ac:dyDescent="0.25">
      <c r="A5" t="s">
        <v>104</v>
      </c>
      <c r="B5" s="2">
        <v>0</v>
      </c>
      <c r="C5" s="2">
        <v>59.07</v>
      </c>
      <c r="D5" s="2">
        <v>7.6791</v>
      </c>
      <c r="E5" s="2">
        <v>66.749099999999999</v>
      </c>
    </row>
    <row r="6" spans="1:5" x14ac:dyDescent="0.25">
      <c r="A6" t="s">
        <v>492</v>
      </c>
      <c r="B6" s="2">
        <v>0</v>
      </c>
      <c r="C6" s="2">
        <v>23.83</v>
      </c>
      <c r="D6" s="2">
        <v>3.0979000000000001</v>
      </c>
      <c r="E6" s="2">
        <v>26.927899999999998</v>
      </c>
    </row>
    <row r="7" spans="1:5" x14ac:dyDescent="0.25">
      <c r="A7" t="s">
        <v>434</v>
      </c>
      <c r="B7" s="2">
        <v>0</v>
      </c>
      <c r="C7" s="2">
        <v>82.71</v>
      </c>
      <c r="D7" s="2">
        <v>10.7523</v>
      </c>
      <c r="E7" s="2">
        <v>93.462299999999999</v>
      </c>
    </row>
    <row r="8" spans="1:5" x14ac:dyDescent="0.25">
      <c r="A8" t="s">
        <v>456</v>
      </c>
      <c r="B8" s="2">
        <v>60.92</v>
      </c>
      <c r="C8" s="2">
        <v>513.35</v>
      </c>
      <c r="D8" s="2">
        <v>66.735500000000002</v>
      </c>
      <c r="E8" s="2">
        <v>641.00549999999998</v>
      </c>
    </row>
    <row r="9" spans="1:5" x14ac:dyDescent="0.25">
      <c r="A9" t="s">
        <v>472</v>
      </c>
      <c r="B9" s="2">
        <v>0</v>
      </c>
      <c r="C9" s="2">
        <v>152.12</v>
      </c>
      <c r="D9" s="2">
        <v>19.775600000000001</v>
      </c>
      <c r="E9" s="2">
        <v>171.8956</v>
      </c>
    </row>
    <row r="10" spans="1:5" x14ac:dyDescent="0.25">
      <c r="A10" t="s">
        <v>460</v>
      </c>
      <c r="B10" s="2">
        <v>11.47</v>
      </c>
      <c r="C10" s="2">
        <v>96.25</v>
      </c>
      <c r="D10" s="2">
        <v>12.512500000000001</v>
      </c>
      <c r="E10" s="2">
        <v>120.2325</v>
      </c>
    </row>
    <row r="11" spans="1:5" x14ac:dyDescent="0.25">
      <c r="A11" t="s">
        <v>439</v>
      </c>
      <c r="B11" s="2">
        <v>8.41</v>
      </c>
      <c r="C11" s="2">
        <v>72.2</v>
      </c>
      <c r="D11" s="2">
        <v>9.386000000000001</v>
      </c>
      <c r="E11" s="2">
        <v>89.995999999999995</v>
      </c>
    </row>
    <row r="12" spans="1:5" x14ac:dyDescent="0.25">
      <c r="A12" t="s">
        <v>432</v>
      </c>
      <c r="B12" s="2">
        <v>0</v>
      </c>
      <c r="C12" s="2">
        <v>18.82</v>
      </c>
      <c r="D12" s="2">
        <v>2.4466000000000001</v>
      </c>
      <c r="E12" s="2">
        <v>21.2666</v>
      </c>
    </row>
    <row r="13" spans="1:5" x14ac:dyDescent="0.25">
      <c r="A13" t="s">
        <v>430</v>
      </c>
      <c r="B13" s="2">
        <v>0</v>
      </c>
      <c r="C13" s="2">
        <v>191.15</v>
      </c>
      <c r="D13" s="2">
        <v>24.849500000000003</v>
      </c>
      <c r="E13" s="2">
        <v>215.99950000000001</v>
      </c>
    </row>
    <row r="14" spans="1:5" x14ac:dyDescent="0.25">
      <c r="A14" t="s">
        <v>447</v>
      </c>
      <c r="B14" s="2">
        <v>9.35</v>
      </c>
      <c r="C14" s="2">
        <v>80.22</v>
      </c>
      <c r="D14" s="2">
        <v>10.428599999999999</v>
      </c>
      <c r="E14" s="2">
        <v>99.998599999999996</v>
      </c>
    </row>
    <row r="15" spans="1:5" x14ac:dyDescent="0.25">
      <c r="A15" t="s">
        <v>466</v>
      </c>
      <c r="B15" s="2">
        <v>0</v>
      </c>
      <c r="C15" s="2">
        <v>8.9600000000000009</v>
      </c>
      <c r="D15" s="2">
        <v>1.1648000000000001</v>
      </c>
      <c r="E15" s="2">
        <v>10.1248</v>
      </c>
    </row>
    <row r="16" spans="1:5" x14ac:dyDescent="0.25">
      <c r="A16" t="s">
        <v>114</v>
      </c>
      <c r="B16" s="2">
        <v>0</v>
      </c>
      <c r="C16" s="2">
        <v>7.9</v>
      </c>
      <c r="D16" s="2">
        <v>1.0270000000000001</v>
      </c>
      <c r="E16" s="2">
        <v>8.9269999999999996</v>
      </c>
    </row>
    <row r="17" spans="1:5" x14ac:dyDescent="0.25">
      <c r="A17" t="s">
        <v>452</v>
      </c>
      <c r="B17" s="2">
        <v>10.14</v>
      </c>
      <c r="C17" s="2">
        <v>87.04</v>
      </c>
      <c r="D17" s="2">
        <v>11.315200000000001</v>
      </c>
      <c r="E17" s="2">
        <v>108.49520000000001</v>
      </c>
    </row>
    <row r="18" spans="1:5" x14ac:dyDescent="0.25">
      <c r="A18" t="s">
        <v>128</v>
      </c>
      <c r="B18" s="2">
        <v>0</v>
      </c>
      <c r="C18" s="2">
        <v>221.37</v>
      </c>
      <c r="D18" s="2">
        <v>28.778100000000002</v>
      </c>
      <c r="E18" s="2">
        <v>250.1481</v>
      </c>
    </row>
    <row r="19" spans="1:5" x14ac:dyDescent="0.25">
      <c r="A19" t="s">
        <v>464</v>
      </c>
      <c r="B19" s="2">
        <v>0</v>
      </c>
      <c r="C19" s="2">
        <v>9.51</v>
      </c>
      <c r="D19" s="2">
        <v>1.2363</v>
      </c>
      <c r="E19" s="2">
        <v>10.7463</v>
      </c>
    </row>
    <row r="20" spans="1:5" x14ac:dyDescent="0.25">
      <c r="A20" t="s">
        <v>462</v>
      </c>
      <c r="B20" s="2">
        <v>4.42</v>
      </c>
      <c r="C20" s="2">
        <v>40.58</v>
      </c>
      <c r="D20" s="2">
        <v>5.2754000000000003</v>
      </c>
      <c r="E20" s="2">
        <v>50.275399999999998</v>
      </c>
    </row>
    <row r="21" spans="1:5" x14ac:dyDescent="0.25">
      <c r="A21" t="s">
        <v>494</v>
      </c>
      <c r="B21" s="2">
        <v>0</v>
      </c>
      <c r="C21" s="2">
        <v>2433.63</v>
      </c>
      <c r="D21" s="2">
        <v>316.37190000000004</v>
      </c>
      <c r="E21" s="2">
        <v>2750.0019000000002</v>
      </c>
    </row>
    <row r="22" spans="1:5" x14ac:dyDescent="0.25">
      <c r="A22" t="s">
        <v>490</v>
      </c>
      <c r="B22" s="2">
        <v>0</v>
      </c>
      <c r="C22" s="2">
        <v>68.849999999999994</v>
      </c>
      <c r="D22" s="2">
        <v>8.9504999999999999</v>
      </c>
      <c r="E22" s="2">
        <v>77.800499999999985</v>
      </c>
    </row>
    <row r="23" spans="1:5" x14ac:dyDescent="0.25">
      <c r="A23" t="s">
        <v>449</v>
      </c>
      <c r="B23" s="2">
        <v>7.4700000000000006</v>
      </c>
      <c r="C23" s="2">
        <v>64.19</v>
      </c>
      <c r="D23" s="2">
        <v>8.3446999999999996</v>
      </c>
      <c r="E23" s="2">
        <v>80.0047</v>
      </c>
    </row>
    <row r="24" spans="1:5" x14ac:dyDescent="0.25">
      <c r="A24" t="s">
        <v>474</v>
      </c>
      <c r="B24" s="2">
        <v>0</v>
      </c>
      <c r="C24" s="2">
        <v>52.97</v>
      </c>
      <c r="D24" s="2">
        <v>6.8860999999999999</v>
      </c>
      <c r="E24" s="2">
        <v>59.856099999999998</v>
      </c>
    </row>
    <row r="25" spans="1:5" x14ac:dyDescent="0.25">
      <c r="A25" t="s">
        <v>496</v>
      </c>
      <c r="B25" s="2">
        <v>0</v>
      </c>
      <c r="C25" s="2">
        <v>901.95</v>
      </c>
      <c r="D25" s="2">
        <v>117.25350000000002</v>
      </c>
      <c r="E25" s="2">
        <v>1019.2035000000001</v>
      </c>
    </row>
    <row r="26" spans="1:5" x14ac:dyDescent="0.25">
      <c r="A26" t="s">
        <v>485</v>
      </c>
      <c r="B26" s="2">
        <v>0</v>
      </c>
      <c r="C26" s="2">
        <v>35</v>
      </c>
      <c r="D26" s="2">
        <v>4.55</v>
      </c>
      <c r="E26" s="2">
        <v>39.549999999999997</v>
      </c>
    </row>
    <row r="27" spans="1:5" x14ac:dyDescent="0.25">
      <c r="A27" t="s">
        <v>480</v>
      </c>
      <c r="B27" s="2">
        <v>0</v>
      </c>
      <c r="C27" s="2">
        <v>539.82999999999993</v>
      </c>
      <c r="D27" s="2">
        <v>70.177899999999994</v>
      </c>
      <c r="E27" s="2">
        <v>610.00789999999995</v>
      </c>
    </row>
    <row r="28" spans="1:5" x14ac:dyDescent="0.25">
      <c r="A28" t="s">
        <v>468</v>
      </c>
      <c r="B28" s="2">
        <v>0</v>
      </c>
      <c r="C28" s="2">
        <v>52.98</v>
      </c>
      <c r="D28" s="2">
        <v>6.8874000000000004</v>
      </c>
      <c r="E28" s="2">
        <v>59.867399999999996</v>
      </c>
    </row>
    <row r="29" spans="1:5" x14ac:dyDescent="0.25">
      <c r="A29" t="s">
        <v>436</v>
      </c>
      <c r="B29" s="2">
        <v>0</v>
      </c>
      <c r="C29" s="2">
        <v>2912.4</v>
      </c>
      <c r="D29" s="2">
        <v>378.61200000000008</v>
      </c>
      <c r="E29" s="2">
        <v>3291.0120000000002</v>
      </c>
    </row>
    <row r="30" spans="1:5" x14ac:dyDescent="0.25">
      <c r="A30" t="s">
        <v>441</v>
      </c>
      <c r="B30" s="2">
        <v>18.739999999999998</v>
      </c>
      <c r="C30" s="2">
        <v>217.57</v>
      </c>
      <c r="D30" s="2">
        <v>28.284100000000002</v>
      </c>
      <c r="E30" s="2">
        <v>264.59410000000003</v>
      </c>
    </row>
    <row r="31" spans="1:5" x14ac:dyDescent="0.25">
      <c r="A31" t="s">
        <v>488</v>
      </c>
      <c r="B31" s="2">
        <v>0</v>
      </c>
      <c r="C31" s="2">
        <v>28.32</v>
      </c>
      <c r="D31" s="2">
        <v>3.6816</v>
      </c>
      <c r="E31" s="2">
        <v>32.001600000000003</v>
      </c>
    </row>
    <row r="32" spans="1:5" x14ac:dyDescent="0.25">
      <c r="A32" t="s">
        <v>454</v>
      </c>
      <c r="B32" s="2">
        <v>0</v>
      </c>
      <c r="C32" s="2">
        <v>166.4</v>
      </c>
      <c r="D32" s="2">
        <v>21.631999999999998</v>
      </c>
      <c r="E32" s="2">
        <v>188.03200000000001</v>
      </c>
    </row>
    <row r="33" spans="1:5" x14ac:dyDescent="0.25">
      <c r="A33" t="s">
        <v>470</v>
      </c>
      <c r="B33" s="2">
        <v>0</v>
      </c>
      <c r="C33" s="2">
        <v>66</v>
      </c>
      <c r="D33" s="2">
        <v>8.58</v>
      </c>
      <c r="E33" s="2">
        <v>74.58</v>
      </c>
    </row>
    <row r="34" spans="1:5" x14ac:dyDescent="0.25">
      <c r="A34" t="s">
        <v>445</v>
      </c>
      <c r="B34" s="2">
        <v>3.85</v>
      </c>
      <c r="C34" s="2">
        <v>32.880000000000003</v>
      </c>
      <c r="D34" s="2">
        <v>4.2744000000000009</v>
      </c>
      <c r="E34" s="2">
        <v>41.004400000000004</v>
      </c>
    </row>
    <row r="35" spans="1:5" x14ac:dyDescent="0.25">
      <c r="A35" t="s">
        <v>478</v>
      </c>
      <c r="B35" s="2">
        <v>0</v>
      </c>
      <c r="C35" s="2">
        <v>158.63999999999999</v>
      </c>
      <c r="D35" s="2">
        <v>20.623200000000001</v>
      </c>
      <c r="E35" s="2">
        <v>179.26319999999998</v>
      </c>
    </row>
    <row r="36" spans="1:5" x14ac:dyDescent="0.25">
      <c r="A36" t="s">
        <v>428</v>
      </c>
      <c r="B36" s="2">
        <v>0</v>
      </c>
      <c r="C36" s="2">
        <v>50.43</v>
      </c>
      <c r="D36" s="2">
        <v>6.5558999999999994</v>
      </c>
      <c r="E36" s="2">
        <v>56.985900000000001</v>
      </c>
    </row>
    <row r="37" spans="1:5" x14ac:dyDescent="0.25">
      <c r="A37" t="s">
        <v>694</v>
      </c>
      <c r="B37" s="2">
        <v>134.76999999999998</v>
      </c>
      <c r="C37" s="2">
        <v>9447.1199999999972</v>
      </c>
      <c r="D37" s="2">
        <v>1228.1256000000001</v>
      </c>
      <c r="E37" s="2">
        <v>10810.015599999999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G19"/>
  <sheetViews>
    <sheetView showGridLines="0" tabSelected="1" zoomScale="85" zoomScaleNormal="85" zoomScaleSheetLayoutView="100" workbookViewId="0">
      <selection activeCell="D2" sqref="D2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6" customWidth="1"/>
    <col min="5" max="5" width="7.85546875" customWidth="1"/>
  </cols>
  <sheetData>
    <row r="1" spans="2:7" ht="90" customHeight="1" thickBot="1" x14ac:dyDescent="0.3"/>
    <row r="2" spans="2:7" x14ac:dyDescent="0.25">
      <c r="B2" s="7" t="s">
        <v>17</v>
      </c>
      <c r="D2" s="13" t="s">
        <v>567</v>
      </c>
    </row>
    <row r="3" spans="2:7" x14ac:dyDescent="0.25">
      <c r="B3" s="7" t="s">
        <v>2</v>
      </c>
      <c r="D3" s="14" t="s">
        <v>631</v>
      </c>
      <c r="G3" s="3"/>
    </row>
    <row r="4" spans="2:7" x14ac:dyDescent="0.25">
      <c r="B4" s="7" t="s">
        <v>3</v>
      </c>
      <c r="D4" s="16" t="s">
        <v>1</v>
      </c>
    </row>
    <row r="5" spans="2:7" x14ac:dyDescent="0.25">
      <c r="B5" s="7" t="s">
        <v>4</v>
      </c>
      <c r="D5" s="16" t="s">
        <v>0</v>
      </c>
    </row>
    <row r="6" spans="2:7" x14ac:dyDescent="0.25">
      <c r="B6" s="8" t="s">
        <v>28</v>
      </c>
      <c r="D6" s="17" t="s">
        <v>499</v>
      </c>
    </row>
    <row r="7" spans="2:7" x14ac:dyDescent="0.25">
      <c r="B7" s="7" t="s">
        <v>27</v>
      </c>
      <c r="D7" s="17" t="s">
        <v>500</v>
      </c>
    </row>
    <row r="8" spans="2:7" x14ac:dyDescent="0.25">
      <c r="B8" s="7" t="s">
        <v>26</v>
      </c>
      <c r="D8" s="18"/>
    </row>
    <row r="9" spans="2:7" x14ac:dyDescent="0.25">
      <c r="B9" s="7" t="s">
        <v>25</v>
      </c>
      <c r="D9" s="19">
        <f>+D8</f>
        <v>0</v>
      </c>
    </row>
    <row r="10" spans="2:7" x14ac:dyDescent="0.25">
      <c r="B10" s="7" t="s">
        <v>24</v>
      </c>
      <c r="D10" s="20"/>
    </row>
    <row r="11" spans="2:7" x14ac:dyDescent="0.25">
      <c r="B11" s="8" t="s">
        <v>88</v>
      </c>
      <c r="D11" s="28" t="str">
        <f>IFERROR(VLOOKUP(D10,'base de clientes'!A:B,2,0),"No existe")</f>
        <v>No existe</v>
      </c>
    </row>
    <row r="12" spans="2:7" x14ac:dyDescent="0.25">
      <c r="B12" s="8" t="s">
        <v>90</v>
      </c>
      <c r="D12" s="21">
        <v>0</v>
      </c>
    </row>
    <row r="13" spans="2:7" x14ac:dyDescent="0.25">
      <c r="B13" s="8" t="s">
        <v>89</v>
      </c>
      <c r="D13" s="10">
        <v>0</v>
      </c>
    </row>
    <row r="14" spans="2:7" x14ac:dyDescent="0.25">
      <c r="B14" s="7" t="s">
        <v>23</v>
      </c>
      <c r="D14" s="11">
        <v>0</v>
      </c>
    </row>
    <row r="15" spans="2:7" x14ac:dyDescent="0.25">
      <c r="B15" s="7" t="s">
        <v>22</v>
      </c>
      <c r="D15" s="21">
        <f>+D14*0.13</f>
        <v>0</v>
      </c>
    </row>
    <row r="16" spans="2:7" x14ac:dyDescent="0.25">
      <c r="B16" s="7" t="s">
        <v>21</v>
      </c>
      <c r="D16" s="10">
        <v>0</v>
      </c>
    </row>
    <row r="17" spans="2:4" x14ac:dyDescent="0.25">
      <c r="B17" s="7" t="s">
        <v>20</v>
      </c>
      <c r="D17" s="10">
        <v>0</v>
      </c>
    </row>
    <row r="18" spans="2:4" ht="15" customHeight="1" x14ac:dyDescent="0.25">
      <c r="B18" s="7" t="s">
        <v>91</v>
      </c>
      <c r="D18" s="10">
        <f>+(D12+D13+D14+D15+D16+D17)</f>
        <v>0</v>
      </c>
    </row>
    <row r="19" spans="2:4" ht="15.75" thickBot="1" x14ac:dyDescent="0.3">
      <c r="B19" s="7" t="s">
        <v>18</v>
      </c>
      <c r="D19" s="12" t="s">
        <v>1</v>
      </c>
    </row>
  </sheetData>
  <dataConsolidate/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0" r:id="rId4" name="Button 4">
              <controlPr defaultSize="0" print="0" autoFill="0" autoPict="0" macro="[2]!DatosContri">
                <anchor moveWithCells="1" sizeWithCells="1">
                  <from>
                    <xdr:col>3</xdr:col>
                    <xdr:colOff>438150</xdr:colOff>
                    <xdr:row>20</xdr:row>
                    <xdr:rowOff>76200</xdr:rowOff>
                  </from>
                  <to>
                    <xdr:col>3</xdr:col>
                    <xdr:colOff>1695450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5" name="Button 5">
              <controlPr defaultSize="0" print="0" autoFill="0" autoPict="0" macro="[2]!LimpiarDatos">
                <anchor moveWithCells="1" sizeWithCells="1">
                  <from>
                    <xdr:col>0</xdr:col>
                    <xdr:colOff>762000</xdr:colOff>
                    <xdr:row>20</xdr:row>
                    <xdr:rowOff>76200</xdr:rowOff>
                  </from>
                  <to>
                    <xdr:col>2</xdr:col>
                    <xdr:colOff>219075</xdr:colOff>
                    <xdr:row>21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A1:W101"/>
  <sheetViews>
    <sheetView workbookViewId="0">
      <selection activeCell="E4" sqref="E4"/>
    </sheetView>
  </sheetViews>
  <sheetFormatPr baseColWidth="10" defaultRowHeight="15" x14ac:dyDescent="0.25"/>
  <cols>
    <col min="1" max="4" width="3.140625" style="67" customWidth="1"/>
    <col min="9" max="9" width="15.42578125" customWidth="1"/>
    <col min="10" max="10" width="14.28515625" customWidth="1"/>
    <col min="11" max="11" width="9.7109375" bestFit="1" customWidth="1"/>
    <col min="13" max="13" width="16.42578125" bestFit="1" customWidth="1"/>
    <col min="14" max="14" width="40.28515625" bestFit="1" customWidth="1"/>
    <col min="15" max="15" width="12.28515625" customWidth="1"/>
    <col min="16" max="16" width="27.28515625" customWidth="1"/>
    <col min="17" max="17" width="16.42578125" style="3" customWidth="1"/>
    <col min="18" max="18" width="19.28515625" style="3" customWidth="1"/>
    <col min="19" max="19" width="14.42578125" style="3" customWidth="1"/>
    <col min="20" max="20" width="11.42578125" style="3"/>
    <col min="21" max="21" width="12.42578125" style="3" customWidth="1"/>
    <col min="22" max="22" width="6.42578125" style="3" customWidth="1"/>
    <col min="23" max="23" width="15.140625" style="3" customWidth="1"/>
  </cols>
  <sheetData>
    <row r="1" spans="1:23" x14ac:dyDescent="0.25">
      <c r="O1" s="3"/>
      <c r="P1" s="3"/>
      <c r="V1"/>
      <c r="W1"/>
    </row>
    <row r="2" spans="1:23" x14ac:dyDescent="0.25">
      <c r="A2" s="67" t="s">
        <v>699</v>
      </c>
      <c r="B2" s="67" t="s">
        <v>698</v>
      </c>
      <c r="C2" s="67" t="s">
        <v>414</v>
      </c>
      <c r="D2" s="67" t="s">
        <v>696</v>
      </c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88</v>
      </c>
      <c r="O2" s="3" t="s">
        <v>90</v>
      </c>
      <c r="P2" s="3" t="s">
        <v>89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91</v>
      </c>
      <c r="V2" t="s">
        <v>18</v>
      </c>
      <c r="W2"/>
    </row>
    <row r="3" spans="1:23" x14ac:dyDescent="0.25">
      <c r="A3" s="67" t="str">
        <f>+Tabla2[[#This Row],[NOMBRE DE CLIENTE]]&amp;Tabla2[[#This Row],[ESPACIO]]&amp;Tabla2[[#This Row],[CCF]]&amp;Tabla2[[#This Row],[ESPACIO]]&amp;Tabla2[[#This Row],[N° DOC]]</f>
        <v>CAEX LOGISTICS S.A DE C.V.12</v>
      </c>
      <c r="D3" s="67">
        <f>+VLOOKUP(Tabla2[[#This Row],[NOMBRE DE CLIENTE]],[3]CATALOGO!$A:$B,2,0)</f>
        <v>11030145</v>
      </c>
      <c r="E3" t="s">
        <v>567</v>
      </c>
      <c r="F3" t="s">
        <v>631</v>
      </c>
      <c r="G3" t="s">
        <v>1</v>
      </c>
      <c r="H3" t="s">
        <v>0</v>
      </c>
      <c r="I3" t="s">
        <v>499</v>
      </c>
      <c r="J3" t="s">
        <v>500</v>
      </c>
      <c r="K3">
        <v>12</v>
      </c>
      <c r="L3">
        <v>12</v>
      </c>
      <c r="M3" t="s">
        <v>522</v>
      </c>
      <c r="N3" t="s">
        <v>523</v>
      </c>
      <c r="O3" s="3">
        <v>0</v>
      </c>
      <c r="P3" s="3">
        <v>0</v>
      </c>
      <c r="Q3" s="3">
        <v>15</v>
      </c>
      <c r="R3" s="3">
        <v>1.9500000000000002</v>
      </c>
      <c r="S3" s="3">
        <v>0</v>
      </c>
      <c r="T3" s="3">
        <v>0</v>
      </c>
      <c r="U3" s="3">
        <v>16.95</v>
      </c>
      <c r="V3" t="s">
        <v>1</v>
      </c>
      <c r="W3"/>
    </row>
    <row r="4" spans="1:23" x14ac:dyDescent="0.25">
      <c r="A4" s="67" t="str">
        <f>+Tabla2[[#This Row],[NOMBRE DE CLIENTE]]&amp;Tabla2[[#This Row],[ESPACIO]]&amp;Tabla2[[#This Row],[CCF]]&amp;Tabla2[[#This Row],[ESPACIO]]&amp;Tabla2[[#This Row],[N° DOC]]</f>
        <v>PRODUCTOS CARNICOS S.A DE C.V. CCF 79</v>
      </c>
      <c r="B4" s="67" t="s">
        <v>697</v>
      </c>
      <c r="C4" s="67" t="s">
        <v>414</v>
      </c>
      <c r="D4" s="67">
        <f>+VLOOKUP(Tabla2[[#This Row],[NOMBRE DE CLIENTE]],[3]CATALOGO!$A:$B,2,0)</f>
        <v>11030103</v>
      </c>
      <c r="E4" t="s">
        <v>567</v>
      </c>
      <c r="F4" t="s">
        <v>623</v>
      </c>
      <c r="G4" t="s">
        <v>1</v>
      </c>
      <c r="H4" t="s">
        <v>0</v>
      </c>
      <c r="I4" t="s">
        <v>499</v>
      </c>
      <c r="J4" t="s">
        <v>500</v>
      </c>
      <c r="K4">
        <v>79</v>
      </c>
      <c r="L4">
        <v>79</v>
      </c>
      <c r="M4" t="s">
        <v>242</v>
      </c>
      <c r="N4" t="s">
        <v>243</v>
      </c>
      <c r="O4" s="3">
        <v>0</v>
      </c>
      <c r="P4" s="3">
        <v>0</v>
      </c>
      <c r="Q4" s="3">
        <v>344.6</v>
      </c>
      <c r="R4" s="3">
        <v>44.798000000000002</v>
      </c>
      <c r="S4" s="3">
        <v>0</v>
      </c>
      <c r="T4" s="3">
        <v>0</v>
      </c>
      <c r="U4" s="3">
        <v>389.39800000000002</v>
      </c>
      <c r="V4" t="s">
        <v>1</v>
      </c>
      <c r="W4"/>
    </row>
    <row r="5" spans="1:23" x14ac:dyDescent="0.25">
      <c r="A5" s="67" t="str">
        <f>+Tabla2[[#This Row],[NOMBRE DE CLIENTE]]&amp;Tabla2[[#This Row],[ESPACIO]]&amp;Tabla2[[#This Row],[CCF]]&amp;Tabla2[[#This Row],[ESPACIO]]&amp;Tabla2[[#This Row],[N° DOC]]</f>
        <v>PRODUCTOS CARNICOS S.A DE C.V. CCF 78</v>
      </c>
      <c r="B5" s="67" t="s">
        <v>697</v>
      </c>
      <c r="C5" s="67" t="s">
        <v>414</v>
      </c>
      <c r="D5" s="67">
        <f>+VLOOKUP(Tabla2[[#This Row],[NOMBRE DE CLIENTE]],[3]CATALOGO!$A:$B,2,0)</f>
        <v>11030103</v>
      </c>
      <c r="E5" t="s">
        <v>567</v>
      </c>
      <c r="F5" t="s">
        <v>623</v>
      </c>
      <c r="G5" t="s">
        <v>1</v>
      </c>
      <c r="H5" t="s">
        <v>0</v>
      </c>
      <c r="I5" t="s">
        <v>499</v>
      </c>
      <c r="J5" t="s">
        <v>500</v>
      </c>
      <c r="K5">
        <v>78</v>
      </c>
      <c r="L5">
        <v>78</v>
      </c>
      <c r="M5" t="s">
        <v>242</v>
      </c>
      <c r="N5" t="s">
        <v>243</v>
      </c>
      <c r="O5" s="3">
        <v>0</v>
      </c>
      <c r="P5" s="3">
        <v>0</v>
      </c>
      <c r="Q5" s="3">
        <v>2633.8</v>
      </c>
      <c r="R5" s="3">
        <v>342.39400000000006</v>
      </c>
      <c r="S5" s="3">
        <v>0</v>
      </c>
      <c r="T5" s="3">
        <v>0</v>
      </c>
      <c r="U5" s="3">
        <v>2976.1940000000004</v>
      </c>
      <c r="V5" t="s">
        <v>1</v>
      </c>
      <c r="W5"/>
    </row>
    <row r="6" spans="1:23" x14ac:dyDescent="0.25">
      <c r="A6" s="67" t="str">
        <f>+Tabla2[[#This Row],[NOMBRE DE CLIENTE]]&amp;Tabla2[[#This Row],[ESPACIO]]&amp;Tabla2[[#This Row],[CCF]]&amp;Tabla2[[#This Row],[ESPACIO]]&amp;Tabla2[[#This Row],[N° DOC]]</f>
        <v>OPERADORA DEL SUR, S. A. DE C.V. CCF 77</v>
      </c>
      <c r="B6" s="67" t="s">
        <v>697</v>
      </c>
      <c r="C6" s="67" t="s">
        <v>414</v>
      </c>
      <c r="D6" s="67">
        <f>+VLOOKUP(Tabla2[[#This Row],[NOMBRE DE CLIENTE]],[3]CATALOGO!$A:$B,2,0)</f>
        <v>11030105</v>
      </c>
      <c r="E6" t="s">
        <v>567</v>
      </c>
      <c r="F6" t="s">
        <v>624</v>
      </c>
      <c r="G6" t="s">
        <v>1</v>
      </c>
      <c r="H6" t="s">
        <v>0</v>
      </c>
      <c r="I6" t="s">
        <v>499</v>
      </c>
      <c r="J6" t="s">
        <v>500</v>
      </c>
      <c r="K6">
        <v>77</v>
      </c>
      <c r="L6">
        <v>77</v>
      </c>
      <c r="M6" t="s">
        <v>240</v>
      </c>
      <c r="N6" t="s">
        <v>241</v>
      </c>
      <c r="O6" s="3">
        <v>0</v>
      </c>
      <c r="P6" s="3">
        <v>0</v>
      </c>
      <c r="Q6" s="3">
        <v>1716.37</v>
      </c>
      <c r="R6" s="3">
        <v>223.12809999999999</v>
      </c>
      <c r="S6" s="3">
        <v>0</v>
      </c>
      <c r="T6" s="3">
        <v>0</v>
      </c>
      <c r="U6" s="3">
        <v>1939.4980999999998</v>
      </c>
      <c r="V6" t="s">
        <v>1</v>
      </c>
      <c r="W6"/>
    </row>
    <row r="7" spans="1:23" x14ac:dyDescent="0.25">
      <c r="A7" s="67" t="str">
        <f>+Tabla2[[#This Row],[NOMBRE DE CLIENTE]]&amp;Tabla2[[#This Row],[ESPACIO]]&amp;Tabla2[[#This Row],[CCF]]&amp;Tabla2[[#This Row],[ESPACIO]]&amp;Tabla2[[#This Row],[N° DOC]]</f>
        <v>OPERADORA DEL SUR, S. A. DE C.V. CCF 76</v>
      </c>
      <c r="B7" s="67" t="s">
        <v>697</v>
      </c>
      <c r="C7" s="67" t="s">
        <v>414</v>
      </c>
      <c r="D7" s="67">
        <f>+VLOOKUP(Tabla2[[#This Row],[NOMBRE DE CLIENTE]],[3]CATALOGO!$A:$B,2,0)</f>
        <v>11030105</v>
      </c>
      <c r="E7" t="s">
        <v>567</v>
      </c>
      <c r="F7" t="s">
        <v>624</v>
      </c>
      <c r="G7" t="s">
        <v>1</v>
      </c>
      <c r="H7" t="s">
        <v>0</v>
      </c>
      <c r="I7" t="s">
        <v>499</v>
      </c>
      <c r="J7" t="s">
        <v>500</v>
      </c>
      <c r="K7">
        <v>76</v>
      </c>
      <c r="L7">
        <v>76</v>
      </c>
      <c r="M7" t="s">
        <v>240</v>
      </c>
      <c r="N7" t="s">
        <v>241</v>
      </c>
      <c r="O7" s="3">
        <v>0</v>
      </c>
      <c r="P7" s="3">
        <v>0</v>
      </c>
      <c r="Q7" s="3">
        <v>7247.8</v>
      </c>
      <c r="R7" s="3">
        <v>942.21400000000006</v>
      </c>
      <c r="S7" s="3">
        <v>0</v>
      </c>
      <c r="T7" s="3">
        <v>0</v>
      </c>
      <c r="U7" s="3">
        <v>8190.0140000000001</v>
      </c>
      <c r="V7" t="s">
        <v>1</v>
      </c>
      <c r="W7"/>
    </row>
    <row r="8" spans="1:23" x14ac:dyDescent="0.25">
      <c r="A8" s="67" t="str">
        <f>+Tabla2[[#This Row],[NOMBRE DE CLIENTE]]&amp;Tabla2[[#This Row],[ESPACIO]]&amp;Tabla2[[#This Row],[CCF]]&amp;Tabla2[[#This Row],[ESPACIO]]&amp;Tabla2[[#This Row],[N° DOC]]</f>
        <v>OPERADORA DEL SUR, S. A. DE C.V. CCF 75</v>
      </c>
      <c r="B8" s="67" t="s">
        <v>697</v>
      </c>
      <c r="C8" s="67" t="s">
        <v>414</v>
      </c>
      <c r="D8" s="67">
        <f>+VLOOKUP(Tabla2[[#This Row],[NOMBRE DE CLIENTE]],[3]CATALOGO!$A:$B,2,0)</f>
        <v>11030105</v>
      </c>
      <c r="E8" t="s">
        <v>567</v>
      </c>
      <c r="F8" t="s">
        <v>624</v>
      </c>
      <c r="G8" t="s">
        <v>1</v>
      </c>
      <c r="H8" t="s">
        <v>0</v>
      </c>
      <c r="I8" t="s">
        <v>499</v>
      </c>
      <c r="J8" t="s">
        <v>500</v>
      </c>
      <c r="K8">
        <v>75</v>
      </c>
      <c r="L8">
        <v>75</v>
      </c>
      <c r="M8" t="s">
        <v>240</v>
      </c>
      <c r="N8" t="s">
        <v>241</v>
      </c>
      <c r="O8" s="3">
        <v>0</v>
      </c>
      <c r="P8" s="3">
        <v>0</v>
      </c>
      <c r="Q8" s="3">
        <v>225.03</v>
      </c>
      <c r="R8" s="3">
        <v>29.253900000000002</v>
      </c>
      <c r="S8" s="3">
        <v>0</v>
      </c>
      <c r="T8" s="3">
        <v>0</v>
      </c>
      <c r="U8" s="3">
        <v>254.28390000000002</v>
      </c>
      <c r="V8" t="s">
        <v>1</v>
      </c>
      <c r="W8"/>
    </row>
    <row r="9" spans="1:23" x14ac:dyDescent="0.25">
      <c r="A9" s="67" t="str">
        <f>+Tabla2[[#This Row],[NOMBRE DE CLIENTE]]&amp;Tabla2[[#This Row],[ESPACIO]]&amp;Tabla2[[#This Row],[CCF]]&amp;Tabla2[[#This Row],[ESPACIO]]&amp;Tabla2[[#This Row],[N° DOC]]</f>
        <v>OPERADORA DEL SUR, S. A. DE C.V. CCF 74</v>
      </c>
      <c r="B9" s="67" t="s">
        <v>697</v>
      </c>
      <c r="C9" s="67" t="s">
        <v>414</v>
      </c>
      <c r="D9" s="67">
        <f>+VLOOKUP(Tabla2[[#This Row],[NOMBRE DE CLIENTE]],[3]CATALOGO!$A:$B,2,0)</f>
        <v>11030105</v>
      </c>
      <c r="E9" t="s">
        <v>567</v>
      </c>
      <c r="F9" t="s">
        <v>624</v>
      </c>
      <c r="G9" t="s">
        <v>1</v>
      </c>
      <c r="H9" t="s">
        <v>0</v>
      </c>
      <c r="I9" t="s">
        <v>499</v>
      </c>
      <c r="J9" t="s">
        <v>500</v>
      </c>
      <c r="K9">
        <v>74</v>
      </c>
      <c r="L9">
        <v>74</v>
      </c>
      <c r="M9" t="s">
        <v>240</v>
      </c>
      <c r="N9" t="s">
        <v>241</v>
      </c>
      <c r="O9" s="3">
        <v>0</v>
      </c>
      <c r="P9" s="3">
        <v>0</v>
      </c>
      <c r="Q9" s="3">
        <v>500</v>
      </c>
      <c r="R9" s="3">
        <v>65</v>
      </c>
      <c r="S9" s="3">
        <v>0</v>
      </c>
      <c r="T9" s="3">
        <v>0</v>
      </c>
      <c r="U9" s="3">
        <v>565</v>
      </c>
      <c r="V9" t="s">
        <v>1</v>
      </c>
      <c r="W9"/>
    </row>
    <row r="10" spans="1:23" x14ac:dyDescent="0.25">
      <c r="A10" s="67" t="str">
        <f>+Tabla2[[#This Row],[NOMBRE DE CLIENTE]]&amp;Tabla2[[#This Row],[ESPACIO]]&amp;Tabla2[[#This Row],[CCF]]&amp;Tabla2[[#This Row],[ESPACIO]]&amp;Tabla2[[#This Row],[N° DOC]]</f>
        <v>OPERADORA DEL SUR, S. A. DE C.V. CCF 73</v>
      </c>
      <c r="B10" s="67" t="s">
        <v>697</v>
      </c>
      <c r="C10" s="67" t="s">
        <v>414</v>
      </c>
      <c r="D10" s="67">
        <f>+VLOOKUP(Tabla2[[#This Row],[NOMBRE DE CLIENTE]],[3]CATALOGO!$A:$B,2,0)</f>
        <v>11030105</v>
      </c>
      <c r="E10" t="s">
        <v>567</v>
      </c>
      <c r="F10" t="s">
        <v>624</v>
      </c>
      <c r="G10" t="s">
        <v>1</v>
      </c>
      <c r="H10" t="s">
        <v>0</v>
      </c>
      <c r="I10" t="s">
        <v>499</v>
      </c>
      <c r="J10" t="s">
        <v>500</v>
      </c>
      <c r="K10">
        <v>73</v>
      </c>
      <c r="L10">
        <v>73</v>
      </c>
      <c r="M10" t="s">
        <v>240</v>
      </c>
      <c r="N10" t="s">
        <v>241</v>
      </c>
      <c r="O10" s="3">
        <v>0</v>
      </c>
      <c r="P10" s="3">
        <v>0</v>
      </c>
      <c r="Q10" s="3">
        <v>2147.04</v>
      </c>
      <c r="R10" s="3">
        <v>279.11520000000002</v>
      </c>
      <c r="S10" s="3">
        <v>0</v>
      </c>
      <c r="T10" s="3">
        <v>0</v>
      </c>
      <c r="U10" s="3">
        <v>2426.1552000000001</v>
      </c>
      <c r="V10" t="s">
        <v>1</v>
      </c>
      <c r="W10"/>
    </row>
    <row r="11" spans="1:23" x14ac:dyDescent="0.25">
      <c r="A11" s="67" t="str">
        <f>+Tabla2[[#This Row],[NOMBRE DE CLIENTE]]&amp;Tabla2[[#This Row],[ESPACIO]]&amp;Tabla2[[#This Row],[CCF]]&amp;Tabla2[[#This Row],[ESPACIO]]&amp;Tabla2[[#This Row],[N° DOC]]</f>
        <v>OPERADORA DEL SUR, S. A. DE C.V. CCF 72</v>
      </c>
      <c r="B11" s="67" t="s">
        <v>697</v>
      </c>
      <c r="C11" s="67" t="s">
        <v>414</v>
      </c>
      <c r="D11" s="67">
        <f>+VLOOKUP(Tabla2[[#This Row],[NOMBRE DE CLIENTE]],[3]CATALOGO!$A:$B,2,0)</f>
        <v>11030105</v>
      </c>
      <c r="E11" t="s">
        <v>567</v>
      </c>
      <c r="F11" t="s">
        <v>624</v>
      </c>
      <c r="G11" t="s">
        <v>1</v>
      </c>
      <c r="H11" t="s">
        <v>0</v>
      </c>
      <c r="I11" t="s">
        <v>499</v>
      </c>
      <c r="J11" t="s">
        <v>500</v>
      </c>
      <c r="K11">
        <v>72</v>
      </c>
      <c r="L11">
        <v>72</v>
      </c>
      <c r="M11" t="s">
        <v>240</v>
      </c>
      <c r="N11" t="s">
        <v>241</v>
      </c>
      <c r="O11" s="3">
        <v>0</v>
      </c>
      <c r="P11" s="3">
        <v>0</v>
      </c>
      <c r="Q11" s="3">
        <v>550</v>
      </c>
      <c r="R11" s="3">
        <v>71.5</v>
      </c>
      <c r="S11" s="3">
        <v>0</v>
      </c>
      <c r="T11" s="3">
        <v>0</v>
      </c>
      <c r="U11" s="3">
        <v>621.5</v>
      </c>
      <c r="V11" t="s">
        <v>1</v>
      </c>
      <c r="W11"/>
    </row>
    <row r="12" spans="1:23" x14ac:dyDescent="0.25">
      <c r="A12" s="67" t="str">
        <f>+Tabla2[[#This Row],[NOMBRE DE CLIENTE]]&amp;Tabla2[[#This Row],[ESPACIO]]&amp;Tabla2[[#This Row],[CCF]]&amp;Tabla2[[#This Row],[ESPACIO]]&amp;Tabla2[[#This Row],[N° DOC]]</f>
        <v>ANULADO CCF 71</v>
      </c>
      <c r="B12" s="67" t="s">
        <v>697</v>
      </c>
      <c r="C12" s="67" t="s">
        <v>414</v>
      </c>
      <c r="D12" s="67" t="e">
        <f>+VLOOKUP(Tabla2[[#This Row],[NOMBRE DE CLIENTE]],[3]CATALOGO!$A:$B,2,0)</f>
        <v>#N/A</v>
      </c>
      <c r="E12" t="s">
        <v>567</v>
      </c>
      <c r="F12" t="s">
        <v>624</v>
      </c>
      <c r="G12" t="s">
        <v>1</v>
      </c>
      <c r="H12" t="s">
        <v>0</v>
      </c>
      <c r="I12" t="s">
        <v>499</v>
      </c>
      <c r="J12" t="s">
        <v>500</v>
      </c>
      <c r="K12">
        <v>71</v>
      </c>
      <c r="L12">
        <v>71</v>
      </c>
      <c r="M12" t="s">
        <v>186</v>
      </c>
      <c r="N12" t="s">
        <v>30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t="s">
        <v>1</v>
      </c>
      <c r="W12"/>
    </row>
    <row r="13" spans="1:23" x14ac:dyDescent="0.25">
      <c r="A13" s="67" t="str">
        <f>+Tabla2[[#This Row],[NOMBRE DE CLIENTE]]&amp;Tabla2[[#This Row],[ESPACIO]]&amp;Tabla2[[#This Row],[CCF]]&amp;Tabla2[[#This Row],[ESPACIO]]&amp;Tabla2[[#This Row],[N° DOC]]</f>
        <v>OPERADORA DEL SUR, S. A. DE C.V. CCF 70</v>
      </c>
      <c r="B13" s="67" t="s">
        <v>697</v>
      </c>
      <c r="C13" s="67" t="s">
        <v>414</v>
      </c>
      <c r="D13" s="67">
        <f>+VLOOKUP(Tabla2[[#This Row],[NOMBRE DE CLIENTE]],[3]CATALOGO!$A:$B,2,0)</f>
        <v>11030105</v>
      </c>
      <c r="E13" t="s">
        <v>567</v>
      </c>
      <c r="F13" t="s">
        <v>625</v>
      </c>
      <c r="G13" t="s">
        <v>1</v>
      </c>
      <c r="H13" t="s">
        <v>0</v>
      </c>
      <c r="I13" t="s">
        <v>499</v>
      </c>
      <c r="J13" t="s">
        <v>500</v>
      </c>
      <c r="K13">
        <v>70</v>
      </c>
      <c r="L13">
        <v>70</v>
      </c>
      <c r="M13" t="s">
        <v>240</v>
      </c>
      <c r="N13" t="s">
        <v>241</v>
      </c>
      <c r="O13" s="3">
        <v>0</v>
      </c>
      <c r="P13" s="3">
        <v>0</v>
      </c>
      <c r="Q13" s="3">
        <v>495.66</v>
      </c>
      <c r="R13" s="3">
        <v>64.4358</v>
      </c>
      <c r="S13" s="3">
        <v>0</v>
      </c>
      <c r="T13" s="3">
        <v>0</v>
      </c>
      <c r="U13" s="3">
        <v>560.09580000000005</v>
      </c>
      <c r="V13" t="s">
        <v>1</v>
      </c>
      <c r="W13"/>
    </row>
    <row r="14" spans="1:23" x14ac:dyDescent="0.25">
      <c r="A14" s="67" t="str">
        <f>+Tabla2[[#This Row],[NOMBRE DE CLIENTE]]&amp;Tabla2[[#This Row],[ESPACIO]]&amp;Tabla2[[#This Row],[CCF]]&amp;Tabla2[[#This Row],[ESPACIO]]&amp;Tabla2[[#This Row],[N° DOC]]</f>
        <v>OPERADORA DEL SUR, S. A. DE C.V. CCF 69</v>
      </c>
      <c r="B14" s="67" t="s">
        <v>697</v>
      </c>
      <c r="C14" s="67" t="s">
        <v>414</v>
      </c>
      <c r="D14" s="67">
        <f>+VLOOKUP(Tabla2[[#This Row],[NOMBRE DE CLIENTE]],[3]CATALOGO!$A:$B,2,0)</f>
        <v>11030105</v>
      </c>
      <c r="E14" t="s">
        <v>567</v>
      </c>
      <c r="F14" t="s">
        <v>625</v>
      </c>
      <c r="G14" t="s">
        <v>1</v>
      </c>
      <c r="H14" t="s">
        <v>0</v>
      </c>
      <c r="I14" t="s">
        <v>499</v>
      </c>
      <c r="J14" t="s">
        <v>500</v>
      </c>
      <c r="K14">
        <v>69</v>
      </c>
      <c r="L14">
        <v>69</v>
      </c>
      <c r="M14" t="s">
        <v>240</v>
      </c>
      <c r="N14" t="s">
        <v>241</v>
      </c>
      <c r="O14" s="3">
        <v>0</v>
      </c>
      <c r="P14" s="3">
        <v>0</v>
      </c>
      <c r="Q14" s="3">
        <v>963.96</v>
      </c>
      <c r="R14" s="3">
        <v>125.31480000000001</v>
      </c>
      <c r="S14" s="3">
        <v>0</v>
      </c>
      <c r="T14" s="3">
        <v>0</v>
      </c>
      <c r="U14" s="3">
        <v>1089.2748000000001</v>
      </c>
      <c r="V14" t="s">
        <v>1</v>
      </c>
      <c r="W14"/>
    </row>
    <row r="15" spans="1:23" x14ac:dyDescent="0.25">
      <c r="A15" s="67" t="str">
        <f>+Tabla2[[#This Row],[NOMBRE DE CLIENTE]]&amp;Tabla2[[#This Row],[ESPACIO]]&amp;Tabla2[[#This Row],[CCF]]&amp;Tabla2[[#This Row],[ESPACIO]]&amp;Tabla2[[#This Row],[N° DOC]]</f>
        <v>ANULADO CCF 68</v>
      </c>
      <c r="B15" s="67" t="s">
        <v>697</v>
      </c>
      <c r="C15" s="67" t="s">
        <v>414</v>
      </c>
      <c r="D15" s="67" t="e">
        <f>+VLOOKUP(Tabla2[[#This Row],[NOMBRE DE CLIENTE]],[3]CATALOGO!$A:$B,2,0)</f>
        <v>#N/A</v>
      </c>
      <c r="E15" t="s">
        <v>567</v>
      </c>
      <c r="F15" t="s">
        <v>625</v>
      </c>
      <c r="G15" t="s">
        <v>1</v>
      </c>
      <c r="H15" t="s">
        <v>0</v>
      </c>
      <c r="I15" t="s">
        <v>499</v>
      </c>
      <c r="J15" t="s">
        <v>500</v>
      </c>
      <c r="K15">
        <v>68</v>
      </c>
      <c r="L15">
        <v>68</v>
      </c>
      <c r="M15" t="s">
        <v>186</v>
      </c>
      <c r="N15" t="s">
        <v>30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t="s">
        <v>1</v>
      </c>
      <c r="W15"/>
    </row>
    <row r="16" spans="1:23" x14ac:dyDescent="0.25">
      <c r="A16" s="67" t="str">
        <f>+Tabla2[[#This Row],[NOMBRE DE CLIENTE]]&amp;Tabla2[[#This Row],[ESPACIO]]&amp;Tabla2[[#This Row],[CCF]]&amp;Tabla2[[#This Row],[ESPACIO]]&amp;Tabla2[[#This Row],[N° DOC]]</f>
        <v>ESTABLECIMIENTOS ANCALMO, S.A DE C.V CCF 67</v>
      </c>
      <c r="B16" s="67" t="s">
        <v>697</v>
      </c>
      <c r="C16" s="67" t="s">
        <v>414</v>
      </c>
      <c r="D16" s="67">
        <f>+VLOOKUP(Tabla2[[#This Row],[NOMBRE DE CLIENTE]],[3]CATALOGO!$A:$B,2,0)</f>
        <v>11030110</v>
      </c>
      <c r="E16" t="s">
        <v>567</v>
      </c>
      <c r="F16" t="s">
        <v>626</v>
      </c>
      <c r="G16" t="s">
        <v>1</v>
      </c>
      <c r="H16" t="s">
        <v>0</v>
      </c>
      <c r="I16" t="s">
        <v>499</v>
      </c>
      <c r="J16" t="s">
        <v>500</v>
      </c>
      <c r="K16">
        <v>67</v>
      </c>
      <c r="L16">
        <v>67</v>
      </c>
      <c r="M16" t="s">
        <v>282</v>
      </c>
      <c r="N16" t="s">
        <v>283</v>
      </c>
      <c r="O16" s="3">
        <v>0</v>
      </c>
      <c r="P16" s="3">
        <v>0</v>
      </c>
      <c r="Q16" s="3">
        <v>143.63999999999999</v>
      </c>
      <c r="R16" s="3">
        <v>18.673199999999998</v>
      </c>
      <c r="S16" s="3">
        <v>0</v>
      </c>
      <c r="T16" s="3">
        <v>0</v>
      </c>
      <c r="U16" s="3">
        <v>162.31319999999999</v>
      </c>
      <c r="V16" t="s">
        <v>1</v>
      </c>
      <c r="W16"/>
    </row>
    <row r="17" spans="1:23" x14ac:dyDescent="0.25">
      <c r="A17" s="67" t="str">
        <f>+Tabla2[[#This Row],[NOMBRE DE CLIENTE]]&amp;Tabla2[[#This Row],[ESPACIO]]&amp;Tabla2[[#This Row],[CCF]]&amp;Tabla2[[#This Row],[ESPACIO]]&amp;Tabla2[[#This Row],[N° DOC]]</f>
        <v>INDUSTRIAS MIKE MIKE S.A DE C.V. CCF 66</v>
      </c>
      <c r="B17" s="67" t="s">
        <v>697</v>
      </c>
      <c r="C17" s="67" t="s">
        <v>414</v>
      </c>
      <c r="D17" s="67">
        <f>+VLOOKUP(Tabla2[[#This Row],[NOMBRE DE CLIENTE]],[3]CATALOGO!$A:$B,2,0)</f>
        <v>11030116</v>
      </c>
      <c r="E17" t="s">
        <v>567</v>
      </c>
      <c r="F17" t="s">
        <v>626</v>
      </c>
      <c r="G17" t="s">
        <v>1</v>
      </c>
      <c r="H17" t="s">
        <v>0</v>
      </c>
      <c r="I17" t="s">
        <v>499</v>
      </c>
      <c r="J17" t="s">
        <v>500</v>
      </c>
      <c r="K17">
        <v>66</v>
      </c>
      <c r="L17">
        <v>66</v>
      </c>
      <c r="M17" t="s">
        <v>248</v>
      </c>
      <c r="N17" t="s">
        <v>249</v>
      </c>
      <c r="O17" s="3">
        <v>0</v>
      </c>
      <c r="P17" s="3">
        <v>0</v>
      </c>
      <c r="Q17" s="3">
        <v>165.92</v>
      </c>
      <c r="R17" s="3">
        <v>21.569599999999998</v>
      </c>
      <c r="S17" s="3">
        <v>0</v>
      </c>
      <c r="T17" s="3">
        <v>0</v>
      </c>
      <c r="U17" s="3">
        <v>187.4896</v>
      </c>
      <c r="V17" t="s">
        <v>1</v>
      </c>
      <c r="W17"/>
    </row>
    <row r="18" spans="1:23" x14ac:dyDescent="0.25">
      <c r="A18" s="67" t="str">
        <f>+Tabla2[[#This Row],[NOMBRE DE CLIENTE]]&amp;Tabla2[[#This Row],[ESPACIO]]&amp;Tabla2[[#This Row],[CCF]]&amp;Tabla2[[#This Row],[ESPACIO]]&amp;Tabla2[[#This Row],[N° DOC]]</f>
        <v>INVERSIONES STANLEY PACIFICO S.A DE C.V. CCF 65</v>
      </c>
      <c r="B18" s="67" t="s">
        <v>697</v>
      </c>
      <c r="C18" s="67" t="s">
        <v>414</v>
      </c>
      <c r="D18" s="67">
        <f>+VLOOKUP(Tabla2[[#This Row],[NOMBRE DE CLIENTE]],[3]CATALOGO!$A:$B,2,0)</f>
        <v>11030113</v>
      </c>
      <c r="E18" t="s">
        <v>567</v>
      </c>
      <c r="F18" t="s">
        <v>626</v>
      </c>
      <c r="G18" t="s">
        <v>1</v>
      </c>
      <c r="H18" t="s">
        <v>0</v>
      </c>
      <c r="I18" t="s">
        <v>499</v>
      </c>
      <c r="J18" t="s">
        <v>500</v>
      </c>
      <c r="K18">
        <v>65</v>
      </c>
      <c r="L18">
        <v>65</v>
      </c>
      <c r="M18" t="s">
        <v>252</v>
      </c>
      <c r="N18" t="s">
        <v>253</v>
      </c>
      <c r="O18" s="3">
        <v>0</v>
      </c>
      <c r="P18" s="3">
        <v>0</v>
      </c>
      <c r="Q18" s="3">
        <v>386.64</v>
      </c>
      <c r="R18" s="3">
        <v>50.263199999999998</v>
      </c>
      <c r="S18" s="3">
        <v>0</v>
      </c>
      <c r="T18" s="3">
        <v>0</v>
      </c>
      <c r="U18" s="3">
        <v>436.90319999999997</v>
      </c>
      <c r="V18" t="s">
        <v>1</v>
      </c>
      <c r="W18"/>
    </row>
    <row r="19" spans="1:23" x14ac:dyDescent="0.25">
      <c r="A19" s="67" t="str">
        <f>+Tabla2[[#This Row],[NOMBRE DE CLIENTE]]&amp;Tabla2[[#This Row],[ESPACIO]]&amp;Tabla2[[#This Row],[CCF]]&amp;Tabla2[[#This Row],[ESPACIO]]&amp;Tabla2[[#This Row],[N° DOC]]</f>
        <v>NEMTEX S.A DE C.V. CCF 64</v>
      </c>
      <c r="B19" s="67" t="s">
        <v>697</v>
      </c>
      <c r="C19" s="67" t="s">
        <v>414</v>
      </c>
      <c r="D19" s="67">
        <f>+VLOOKUP(Tabla2[[#This Row],[NOMBRE DE CLIENTE]],[3]CATALOGO!$A:$B,2,0)</f>
        <v>11030118</v>
      </c>
      <c r="E19" t="s">
        <v>567</v>
      </c>
      <c r="F19" t="s">
        <v>626</v>
      </c>
      <c r="G19" t="s">
        <v>1</v>
      </c>
      <c r="H19" t="s">
        <v>0</v>
      </c>
      <c r="I19" t="s">
        <v>499</v>
      </c>
      <c r="J19" t="s">
        <v>500</v>
      </c>
      <c r="K19">
        <v>64</v>
      </c>
      <c r="L19">
        <v>64</v>
      </c>
      <c r="M19" t="s">
        <v>258</v>
      </c>
      <c r="N19" t="s">
        <v>259</v>
      </c>
      <c r="O19" s="3">
        <v>0</v>
      </c>
      <c r="P19" s="3">
        <v>0</v>
      </c>
      <c r="Q19" s="3">
        <v>255.92</v>
      </c>
      <c r="R19" s="3">
        <v>33.269599999999997</v>
      </c>
      <c r="S19" s="3">
        <v>0</v>
      </c>
      <c r="T19" s="3">
        <v>0</v>
      </c>
      <c r="U19" s="3">
        <v>289.18959999999998</v>
      </c>
      <c r="V19" t="s">
        <v>1</v>
      </c>
      <c r="W19"/>
    </row>
    <row r="20" spans="1:23" x14ac:dyDescent="0.25">
      <c r="A20" s="67" t="str">
        <f>+Tabla2[[#This Row],[NOMBRE DE CLIENTE]]&amp;Tabla2[[#This Row],[ESPACIO]]&amp;Tabla2[[#This Row],[CCF]]&amp;Tabla2[[#This Row],[ESPACIO]]&amp;Tabla2[[#This Row],[N° DOC]]</f>
        <v>CAEX LOGISTICS S.A DE C.V. CCF 63</v>
      </c>
      <c r="B20" s="67" t="s">
        <v>697</v>
      </c>
      <c r="C20" s="67" t="s">
        <v>414</v>
      </c>
      <c r="D20" s="67">
        <f>+VLOOKUP(Tabla2[[#This Row],[NOMBRE DE CLIENTE]],[3]CATALOGO!$A:$B,2,0)</f>
        <v>11030145</v>
      </c>
      <c r="E20" t="s">
        <v>567</v>
      </c>
      <c r="F20" t="s">
        <v>626</v>
      </c>
      <c r="G20" t="s">
        <v>1</v>
      </c>
      <c r="H20" t="s">
        <v>0</v>
      </c>
      <c r="I20" t="s">
        <v>499</v>
      </c>
      <c r="J20" t="s">
        <v>500</v>
      </c>
      <c r="K20">
        <v>63</v>
      </c>
      <c r="L20">
        <v>63</v>
      </c>
      <c r="M20" t="s">
        <v>522</v>
      </c>
      <c r="N20" t="s">
        <v>523</v>
      </c>
      <c r="O20" s="3">
        <v>0</v>
      </c>
      <c r="P20" s="3">
        <v>0</v>
      </c>
      <c r="Q20" s="3">
        <v>275</v>
      </c>
      <c r="R20" s="3">
        <v>35.75</v>
      </c>
      <c r="S20" s="3">
        <v>0</v>
      </c>
      <c r="T20" s="3">
        <v>0</v>
      </c>
      <c r="U20" s="3">
        <v>310.75</v>
      </c>
      <c r="V20" t="s">
        <v>1</v>
      </c>
      <c r="W20"/>
    </row>
    <row r="21" spans="1:23" x14ac:dyDescent="0.25">
      <c r="A21" s="67" t="str">
        <f>+Tabla2[[#This Row],[NOMBRE DE CLIENTE]]&amp;Tabla2[[#This Row],[ESPACIO]]&amp;Tabla2[[#This Row],[CCF]]&amp;Tabla2[[#This Row],[ESPACIO]]&amp;Tabla2[[#This Row],[N° DOC]]</f>
        <v>ANULADO CCF 62</v>
      </c>
      <c r="B21" s="67" t="s">
        <v>697</v>
      </c>
      <c r="C21" s="67" t="s">
        <v>414</v>
      </c>
      <c r="D21" s="67" t="e">
        <f>+VLOOKUP(Tabla2[[#This Row],[NOMBRE DE CLIENTE]],[3]CATALOGO!$A:$B,2,0)</f>
        <v>#N/A</v>
      </c>
      <c r="E21" t="s">
        <v>567</v>
      </c>
      <c r="F21" t="s">
        <v>626</v>
      </c>
      <c r="G21" t="s">
        <v>1</v>
      </c>
      <c r="H21" t="s">
        <v>0</v>
      </c>
      <c r="I21" t="s">
        <v>499</v>
      </c>
      <c r="J21" t="s">
        <v>500</v>
      </c>
      <c r="K21">
        <v>62</v>
      </c>
      <c r="L21">
        <v>62</v>
      </c>
      <c r="M21" t="s">
        <v>186</v>
      </c>
      <c r="N21" t="s">
        <v>30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t="s">
        <v>1</v>
      </c>
      <c r="W21"/>
    </row>
    <row r="22" spans="1:23" x14ac:dyDescent="0.25">
      <c r="A22" s="67" t="str">
        <f>+Tabla2[[#This Row],[NOMBRE DE CLIENTE]]&amp;Tabla2[[#This Row],[ESPACIO]]&amp;Tabla2[[#This Row],[CCF]]&amp;Tabla2[[#This Row],[ESPACIO]]&amp;Tabla2[[#This Row],[N° DOC]]</f>
        <v>ENMANUEL S.A DE C.V. CCF 61</v>
      </c>
      <c r="B22" s="67" t="s">
        <v>697</v>
      </c>
      <c r="C22" s="67" t="s">
        <v>414</v>
      </c>
      <c r="D22" s="67">
        <f>+VLOOKUP(Tabla2[[#This Row],[NOMBRE DE CLIENTE]],[3]CATALOGO!$A:$B,2,0)</f>
        <v>11030127</v>
      </c>
      <c r="E22" t="s">
        <v>567</v>
      </c>
      <c r="F22" t="s">
        <v>627</v>
      </c>
      <c r="G22" t="s">
        <v>1</v>
      </c>
      <c r="H22" t="s">
        <v>0</v>
      </c>
      <c r="I22" t="s">
        <v>499</v>
      </c>
      <c r="J22" t="s">
        <v>500</v>
      </c>
      <c r="K22">
        <v>61</v>
      </c>
      <c r="L22">
        <v>61</v>
      </c>
      <c r="M22" t="s">
        <v>254</v>
      </c>
      <c r="N22" t="s">
        <v>255</v>
      </c>
      <c r="O22" s="3">
        <v>0</v>
      </c>
      <c r="P22" s="3">
        <v>0</v>
      </c>
      <c r="Q22" s="3">
        <v>300</v>
      </c>
      <c r="R22" s="3">
        <v>39</v>
      </c>
      <c r="S22" s="3">
        <v>0</v>
      </c>
      <c r="T22" s="3">
        <v>0</v>
      </c>
      <c r="U22" s="3">
        <v>339</v>
      </c>
      <c r="V22" t="s">
        <v>1</v>
      </c>
      <c r="W22"/>
    </row>
    <row r="23" spans="1:23" x14ac:dyDescent="0.25">
      <c r="A23" s="67" t="str">
        <f>+Tabla2[[#This Row],[NOMBRE DE CLIENTE]]&amp;Tabla2[[#This Row],[ESPACIO]]&amp;Tabla2[[#This Row],[CCF]]&amp;Tabla2[[#This Row],[ESPACIO]]&amp;Tabla2[[#This Row],[N° DOC]]</f>
        <v>LA CONSTANCIA LTDA DE C.V. CCF 60</v>
      </c>
      <c r="B23" s="67" t="s">
        <v>697</v>
      </c>
      <c r="C23" s="67" t="s">
        <v>414</v>
      </c>
      <c r="D23" s="67">
        <f>+VLOOKUP(Tabla2[[#This Row],[NOMBRE DE CLIENTE]],[3]CATALOGO!$A:$B,2,0)</f>
        <v>11030114</v>
      </c>
      <c r="E23" t="s">
        <v>567</v>
      </c>
      <c r="F23" t="s">
        <v>627</v>
      </c>
      <c r="G23" t="s">
        <v>1</v>
      </c>
      <c r="H23" t="s">
        <v>0</v>
      </c>
      <c r="I23" t="s">
        <v>499</v>
      </c>
      <c r="J23" t="s">
        <v>500</v>
      </c>
      <c r="K23">
        <v>60</v>
      </c>
      <c r="L23">
        <v>60</v>
      </c>
      <c r="M23" t="s">
        <v>250</v>
      </c>
      <c r="N23" t="s">
        <v>251</v>
      </c>
      <c r="O23" s="3">
        <v>0</v>
      </c>
      <c r="P23" s="3">
        <v>0</v>
      </c>
      <c r="Q23" s="3">
        <v>619.01</v>
      </c>
      <c r="R23" s="3">
        <v>80.471299999999999</v>
      </c>
      <c r="S23" s="3">
        <v>0</v>
      </c>
      <c r="T23" s="3">
        <v>0</v>
      </c>
      <c r="U23" s="3">
        <v>699.48130000000003</v>
      </c>
      <c r="V23" t="s">
        <v>1</v>
      </c>
      <c r="W23"/>
    </row>
    <row r="24" spans="1:23" x14ac:dyDescent="0.25">
      <c r="A24" s="67" t="str">
        <f>+Tabla2[[#This Row],[NOMBRE DE CLIENTE]]&amp;Tabla2[[#This Row],[ESPACIO]]&amp;Tabla2[[#This Row],[CCF]]&amp;Tabla2[[#This Row],[ESPACIO]]&amp;Tabla2[[#This Row],[N° DOC]]</f>
        <v>GRUPO PAILL S.A DE C.V. CCF 59</v>
      </c>
      <c r="B24" s="67" t="s">
        <v>697</v>
      </c>
      <c r="C24" s="67" t="s">
        <v>414</v>
      </c>
      <c r="D24" s="67">
        <f>+VLOOKUP(Tabla2[[#This Row],[NOMBRE DE CLIENTE]],[3]CATALOGO!$A:$B,2,0)</f>
        <v>11030104</v>
      </c>
      <c r="E24" t="s">
        <v>567</v>
      </c>
      <c r="F24" t="s">
        <v>628</v>
      </c>
      <c r="G24" t="s">
        <v>1</v>
      </c>
      <c r="H24" t="s">
        <v>0</v>
      </c>
      <c r="I24" t="s">
        <v>499</v>
      </c>
      <c r="J24" t="s">
        <v>500</v>
      </c>
      <c r="K24">
        <v>59</v>
      </c>
      <c r="L24">
        <v>59</v>
      </c>
      <c r="M24" t="s">
        <v>276</v>
      </c>
      <c r="N24" t="s">
        <v>277</v>
      </c>
      <c r="O24" s="3">
        <v>0</v>
      </c>
      <c r="P24" s="3">
        <v>0</v>
      </c>
      <c r="Q24" s="3">
        <v>1292.76</v>
      </c>
      <c r="R24" s="3">
        <v>168.05879999999999</v>
      </c>
      <c r="S24" s="3">
        <v>0</v>
      </c>
      <c r="T24" s="3">
        <v>0</v>
      </c>
      <c r="U24" s="3">
        <v>1460.8188</v>
      </c>
      <c r="V24" t="s">
        <v>1</v>
      </c>
      <c r="W24"/>
    </row>
    <row r="25" spans="1:23" x14ac:dyDescent="0.25">
      <c r="A25" s="67" t="str">
        <f>+Tabla2[[#This Row],[NOMBRE DE CLIENTE]]&amp;Tabla2[[#This Row],[ESPACIO]]&amp;Tabla2[[#This Row],[CCF]]&amp;Tabla2[[#This Row],[ESPACIO]]&amp;Tabla2[[#This Row],[N° DOC]]</f>
        <v>POLYBAG S.A DE C.V. CCF 58</v>
      </c>
      <c r="B25" s="67" t="s">
        <v>697</v>
      </c>
      <c r="C25" s="67" t="s">
        <v>414</v>
      </c>
      <c r="D25" s="67">
        <f>+VLOOKUP(Tabla2[[#This Row],[NOMBRE DE CLIENTE]],[3]CATALOGO!$A:$B,2,0)</f>
        <v>11030124</v>
      </c>
      <c r="E25" t="s">
        <v>567</v>
      </c>
      <c r="F25" t="s">
        <v>629</v>
      </c>
      <c r="G25" t="s">
        <v>1</v>
      </c>
      <c r="H25" t="s">
        <v>0</v>
      </c>
      <c r="I25" t="s">
        <v>499</v>
      </c>
      <c r="J25" t="s">
        <v>500</v>
      </c>
      <c r="K25">
        <v>58</v>
      </c>
      <c r="L25">
        <v>58</v>
      </c>
      <c r="M25" t="s">
        <v>256</v>
      </c>
      <c r="N25" t="s">
        <v>257</v>
      </c>
      <c r="O25" s="3">
        <v>0</v>
      </c>
      <c r="P25" s="3">
        <v>0</v>
      </c>
      <c r="Q25" s="3">
        <v>390</v>
      </c>
      <c r="R25" s="3">
        <v>50.7</v>
      </c>
      <c r="S25" s="3">
        <v>0</v>
      </c>
      <c r="T25" s="3">
        <v>0</v>
      </c>
      <c r="U25" s="3">
        <v>440.7</v>
      </c>
      <c r="V25" t="s">
        <v>1</v>
      </c>
      <c r="W25"/>
    </row>
    <row r="26" spans="1:23" x14ac:dyDescent="0.25">
      <c r="A26" s="67" t="str">
        <f>+Tabla2[[#This Row],[NOMBRE DE CLIENTE]]&amp;Tabla2[[#This Row],[ESPACIO]]&amp;Tabla2[[#This Row],[CCF]]&amp;Tabla2[[#This Row],[ESPACIO]]&amp;Tabla2[[#This Row],[N° DOC]]</f>
        <v>NEGOCIOS CAMYRAM S.A DE C.V CCF 57</v>
      </c>
      <c r="B26" s="67" t="s">
        <v>697</v>
      </c>
      <c r="C26" s="67" t="s">
        <v>414</v>
      </c>
      <c r="D26" s="67">
        <f>+VLOOKUP(Tabla2[[#This Row],[NOMBRE DE CLIENTE]],[3]CATALOGO!$A:$B,2,0)</f>
        <v>11030102</v>
      </c>
      <c r="E26" t="s">
        <v>567</v>
      </c>
      <c r="F26" t="s">
        <v>630</v>
      </c>
      <c r="G26" t="s">
        <v>1</v>
      </c>
      <c r="H26" t="s">
        <v>0</v>
      </c>
      <c r="I26" t="s">
        <v>499</v>
      </c>
      <c r="J26" t="s">
        <v>500</v>
      </c>
      <c r="K26">
        <v>57</v>
      </c>
      <c r="L26">
        <v>57</v>
      </c>
      <c r="M26" t="s">
        <v>246</v>
      </c>
      <c r="N26" t="s">
        <v>247</v>
      </c>
      <c r="O26" s="3">
        <v>0</v>
      </c>
      <c r="P26" s="3">
        <v>0</v>
      </c>
      <c r="Q26" s="3">
        <v>360.26</v>
      </c>
      <c r="R26" s="3">
        <v>46.833800000000004</v>
      </c>
      <c r="S26" s="3">
        <v>0</v>
      </c>
      <c r="T26" s="3">
        <v>0</v>
      </c>
      <c r="U26" s="3">
        <v>407.09379999999999</v>
      </c>
      <c r="V26" t="s">
        <v>1</v>
      </c>
      <c r="W26"/>
    </row>
    <row r="27" spans="1:23" x14ac:dyDescent="0.25">
      <c r="A27" s="67" t="str">
        <f>+Tabla2[[#This Row],[NOMBRE DE CLIENTE]]&amp;Tabla2[[#This Row],[ESPACIO]]&amp;Tabla2[[#This Row],[CCF]]&amp;Tabla2[[#This Row],[ESPACIO]]&amp;Tabla2[[#This Row],[N° DOC]]</f>
        <v>BANCO AGRICOLA, S.A. CCF 56</v>
      </c>
      <c r="B27" s="67" t="s">
        <v>697</v>
      </c>
      <c r="C27" s="67" t="s">
        <v>414</v>
      </c>
      <c r="D27" s="67">
        <f>+VLOOKUP(Tabla2[[#This Row],[NOMBRE DE CLIENTE]],[3]CATALOGO!$A:$B,2,0)</f>
        <v>11030106</v>
      </c>
      <c r="E27" t="s">
        <v>567</v>
      </c>
      <c r="F27" t="s">
        <v>630</v>
      </c>
      <c r="G27" t="s">
        <v>1</v>
      </c>
      <c r="H27" t="s">
        <v>0</v>
      </c>
      <c r="I27" t="s">
        <v>499</v>
      </c>
      <c r="J27" t="s">
        <v>500</v>
      </c>
      <c r="K27">
        <v>56</v>
      </c>
      <c r="L27">
        <v>56</v>
      </c>
      <c r="M27" t="s">
        <v>244</v>
      </c>
      <c r="N27" t="s">
        <v>245</v>
      </c>
      <c r="O27" s="3">
        <v>0</v>
      </c>
      <c r="P27" s="3">
        <v>0</v>
      </c>
      <c r="Q27" s="3">
        <v>357.36</v>
      </c>
      <c r="R27" s="3">
        <v>46.456800000000001</v>
      </c>
      <c r="S27" s="3">
        <v>0</v>
      </c>
      <c r="T27" s="3">
        <v>0</v>
      </c>
      <c r="U27" s="3">
        <v>403.8168</v>
      </c>
      <c r="V27" t="s">
        <v>1</v>
      </c>
      <c r="W27"/>
    </row>
    <row r="28" spans="1:23" x14ac:dyDescent="0.25">
      <c r="A28" s="67" t="str">
        <f>+Tabla2[[#This Row],[NOMBRE DE CLIENTE]]&amp;Tabla2[[#This Row],[ESPACIO]]&amp;Tabla2[[#This Row],[CCF]]&amp;Tabla2[[#This Row],[ESPACIO]]&amp;Tabla2[[#This Row],[N° DOC]]</f>
        <v>BANCO AGRICOLA, S.A. CCF 55</v>
      </c>
      <c r="B28" s="67" t="s">
        <v>697</v>
      </c>
      <c r="C28" s="67" t="s">
        <v>414</v>
      </c>
      <c r="D28" s="67">
        <f>+VLOOKUP(Tabla2[[#This Row],[NOMBRE DE CLIENTE]],[3]CATALOGO!$A:$B,2,0)</f>
        <v>11030106</v>
      </c>
      <c r="E28" t="s">
        <v>567</v>
      </c>
      <c r="F28" t="s">
        <v>630</v>
      </c>
      <c r="G28" t="s">
        <v>1</v>
      </c>
      <c r="H28" t="s">
        <v>0</v>
      </c>
      <c r="I28" t="s">
        <v>499</v>
      </c>
      <c r="J28" t="s">
        <v>500</v>
      </c>
      <c r="K28">
        <v>55</v>
      </c>
      <c r="L28">
        <v>55</v>
      </c>
      <c r="M28" t="s">
        <v>244</v>
      </c>
      <c r="N28" t="s">
        <v>245</v>
      </c>
      <c r="O28" s="3">
        <v>0</v>
      </c>
      <c r="P28" s="3">
        <v>0</v>
      </c>
      <c r="Q28" s="3">
        <v>152.65</v>
      </c>
      <c r="R28" s="3">
        <v>19.8445</v>
      </c>
      <c r="S28" s="3">
        <v>0</v>
      </c>
      <c r="T28" s="3">
        <v>0</v>
      </c>
      <c r="U28" s="3">
        <v>172.49450000000002</v>
      </c>
      <c r="V28" t="s">
        <v>1</v>
      </c>
      <c r="W28"/>
    </row>
    <row r="29" spans="1:23" x14ac:dyDescent="0.25">
      <c r="A29" s="67" t="str">
        <f>+Tabla2[[#This Row],[NOMBRE DE CLIENTE]]&amp;Tabla2[[#This Row],[ESPACIO]]&amp;Tabla2[[#This Row],[CCF]]&amp;Tabla2[[#This Row],[ESPACIO]]&amp;Tabla2[[#This Row],[N° DOC]]</f>
        <v>BANCO AGRICOLA, S.A. CCF 54</v>
      </c>
      <c r="B29" s="67" t="s">
        <v>697</v>
      </c>
      <c r="C29" s="67" t="s">
        <v>414</v>
      </c>
      <c r="D29" s="67">
        <f>+VLOOKUP(Tabla2[[#This Row],[NOMBRE DE CLIENTE]],[3]CATALOGO!$A:$B,2,0)</f>
        <v>11030106</v>
      </c>
      <c r="E29" t="s">
        <v>567</v>
      </c>
      <c r="F29" t="s">
        <v>630</v>
      </c>
      <c r="G29" t="s">
        <v>1</v>
      </c>
      <c r="H29" t="s">
        <v>0</v>
      </c>
      <c r="I29" t="s">
        <v>499</v>
      </c>
      <c r="J29" t="s">
        <v>500</v>
      </c>
      <c r="K29">
        <v>54</v>
      </c>
      <c r="L29">
        <v>54</v>
      </c>
      <c r="M29" t="s">
        <v>244</v>
      </c>
      <c r="N29" t="s">
        <v>245</v>
      </c>
      <c r="O29" s="3">
        <v>0</v>
      </c>
      <c r="P29" s="3">
        <v>0</v>
      </c>
      <c r="Q29" s="3">
        <v>152.65</v>
      </c>
      <c r="R29" s="3">
        <v>19.8445</v>
      </c>
      <c r="S29" s="3">
        <v>0</v>
      </c>
      <c r="T29" s="3">
        <v>0</v>
      </c>
      <c r="U29" s="3">
        <v>172.49450000000002</v>
      </c>
      <c r="V29" t="s">
        <v>1</v>
      </c>
      <c r="W29"/>
    </row>
    <row r="30" spans="1:23" x14ac:dyDescent="0.25">
      <c r="A30" s="67" t="str">
        <f>+Tabla2[[#This Row],[NOMBRE DE CLIENTE]]&amp;Tabla2[[#This Row],[ESPACIO]]&amp;Tabla2[[#This Row],[CCF]]&amp;Tabla2[[#This Row],[ESPACIO]]&amp;Tabla2[[#This Row],[N° DOC]]</f>
        <v>SUPER REPUESTOS EL SALVADOR S.A DE C.V. CCF 53</v>
      </c>
      <c r="B30" s="67" t="s">
        <v>697</v>
      </c>
      <c r="C30" s="67" t="s">
        <v>414</v>
      </c>
      <c r="D30" s="67">
        <f>+VLOOKUP(Tabla2[[#This Row],[NOMBRE DE CLIENTE]],[3]CATALOGO!$A:$B,2,0)</f>
        <v>11030115</v>
      </c>
      <c r="E30" t="s">
        <v>567</v>
      </c>
      <c r="F30" t="s">
        <v>630</v>
      </c>
      <c r="G30" t="s">
        <v>1</v>
      </c>
      <c r="H30" t="s">
        <v>0</v>
      </c>
      <c r="I30" t="s">
        <v>499</v>
      </c>
      <c r="J30" t="s">
        <v>500</v>
      </c>
      <c r="K30">
        <v>53</v>
      </c>
      <c r="L30">
        <v>53</v>
      </c>
      <c r="M30" t="s">
        <v>264</v>
      </c>
      <c r="N30" t="s">
        <v>265</v>
      </c>
      <c r="O30" s="3">
        <v>0</v>
      </c>
      <c r="P30" s="3">
        <v>0</v>
      </c>
      <c r="Q30" s="3">
        <v>195</v>
      </c>
      <c r="R30" s="3">
        <v>25.35</v>
      </c>
      <c r="S30" s="3">
        <v>0</v>
      </c>
      <c r="T30" s="3">
        <v>0</v>
      </c>
      <c r="U30" s="3">
        <v>220.35</v>
      </c>
      <c r="V30" t="s">
        <v>1</v>
      </c>
      <c r="W30"/>
    </row>
    <row r="31" spans="1:23" x14ac:dyDescent="0.25">
      <c r="A31" s="67" t="str">
        <f>+Tabla2[[#This Row],[NOMBRE DE CLIENTE]]&amp;Tabla2[[#This Row],[ESPACIO]]&amp;Tabla2[[#This Row],[CCF]]&amp;Tabla2[[#This Row],[ESPACIO]]&amp;Tabla2[[#This Row],[N° DOC]]</f>
        <v>PROGURSA S.A DE C.V. CCF 52</v>
      </c>
      <c r="B31" s="67" t="s">
        <v>697</v>
      </c>
      <c r="C31" s="67" t="s">
        <v>414</v>
      </c>
      <c r="D31" s="67">
        <f>+VLOOKUP(Tabla2[[#This Row],[NOMBRE DE CLIENTE]],[3]CATALOGO!$A:$B,2,0)</f>
        <v>11030137</v>
      </c>
      <c r="E31" t="s">
        <v>567</v>
      </c>
      <c r="F31" t="s">
        <v>630</v>
      </c>
      <c r="G31" t="s">
        <v>1</v>
      </c>
      <c r="H31" t="s">
        <v>0</v>
      </c>
      <c r="I31" t="s">
        <v>499</v>
      </c>
      <c r="J31" t="s">
        <v>500</v>
      </c>
      <c r="K31">
        <v>52</v>
      </c>
      <c r="L31">
        <v>52</v>
      </c>
      <c r="M31" t="s">
        <v>266</v>
      </c>
      <c r="N31" t="s">
        <v>267</v>
      </c>
      <c r="O31" s="3">
        <v>0</v>
      </c>
      <c r="P31" s="3">
        <v>0</v>
      </c>
      <c r="Q31" s="3">
        <v>150</v>
      </c>
      <c r="R31" s="3">
        <v>19.5</v>
      </c>
      <c r="S31" s="3">
        <v>0</v>
      </c>
      <c r="T31" s="3">
        <v>0</v>
      </c>
      <c r="U31" s="3">
        <v>169.5</v>
      </c>
      <c r="V31" t="s">
        <v>1</v>
      </c>
      <c r="W31"/>
    </row>
    <row r="32" spans="1:23" x14ac:dyDescent="0.25">
      <c r="A32" s="67" t="str">
        <f>+Tabla2[[#This Row],[NOMBRE DE CLIENTE]]&amp;Tabla2[[#This Row],[ESPACIO]]&amp;Tabla2[[#This Row],[CCF]]&amp;Tabla2[[#This Row],[ESPACIO]]&amp;Tabla2[[#This Row],[N° DOC]]</f>
        <v>UNILEVER EL SALVADOR SCC S.A DE C.V. CCF 51</v>
      </c>
      <c r="B32" s="67" t="s">
        <v>697</v>
      </c>
      <c r="C32" s="67" t="s">
        <v>414</v>
      </c>
      <c r="D32" s="67">
        <f>+VLOOKUP(Tabla2[[#This Row],[NOMBRE DE CLIENTE]],[3]CATALOGO!$A:$B,2,0)</f>
        <v>11030108</v>
      </c>
      <c r="E32" t="s">
        <v>567</v>
      </c>
      <c r="F32" t="s">
        <v>630</v>
      </c>
      <c r="G32" t="s">
        <v>1</v>
      </c>
      <c r="H32" t="s">
        <v>0</v>
      </c>
      <c r="I32" t="s">
        <v>499</v>
      </c>
      <c r="J32" t="s">
        <v>500</v>
      </c>
      <c r="K32">
        <v>51</v>
      </c>
      <c r="L32">
        <v>51</v>
      </c>
      <c r="M32" t="s">
        <v>262</v>
      </c>
      <c r="N32" t="s">
        <v>263</v>
      </c>
      <c r="O32" s="3">
        <v>0</v>
      </c>
      <c r="P32" s="3">
        <v>0</v>
      </c>
      <c r="Q32" s="3">
        <v>1235.42</v>
      </c>
      <c r="R32" s="3">
        <v>160.6046</v>
      </c>
      <c r="S32" s="3">
        <v>0</v>
      </c>
      <c r="T32" s="3">
        <v>0</v>
      </c>
      <c r="U32" s="3">
        <v>1396.0246000000002</v>
      </c>
      <c r="V32" t="s">
        <v>1</v>
      </c>
      <c r="W32"/>
    </row>
    <row r="33" spans="1:23" x14ac:dyDescent="0.25">
      <c r="A33" s="67" t="str">
        <f>+Tabla2[[#This Row],[NOMBRE DE CLIENTE]]&amp;Tabla2[[#This Row],[ESPACIO]]&amp;Tabla2[[#This Row],[CCF]]&amp;Tabla2[[#This Row],[ESPACIO]]&amp;Tabla2[[#This Row],[N° DOC]]</f>
        <v>HOTELES S.A DE C.V. CCF 50</v>
      </c>
      <c r="B33" s="67" t="s">
        <v>697</v>
      </c>
      <c r="C33" s="67" t="s">
        <v>414</v>
      </c>
      <c r="D33" s="67">
        <f>+VLOOKUP(Tabla2[[#This Row],[NOMBRE DE CLIENTE]],[3]CATALOGO!$A:$B,2,0)</f>
        <v>11030111</v>
      </c>
      <c r="E33" t="s">
        <v>567</v>
      </c>
      <c r="F33" t="s">
        <v>631</v>
      </c>
      <c r="G33" t="s">
        <v>1</v>
      </c>
      <c r="H33" t="s">
        <v>0</v>
      </c>
      <c r="I33" t="s">
        <v>499</v>
      </c>
      <c r="J33" t="s">
        <v>500</v>
      </c>
      <c r="K33">
        <v>50</v>
      </c>
      <c r="L33">
        <v>50</v>
      </c>
      <c r="M33" t="s">
        <v>268</v>
      </c>
      <c r="N33" t="s">
        <v>269</v>
      </c>
      <c r="O33" s="3">
        <v>0</v>
      </c>
      <c r="P33" s="3">
        <v>0</v>
      </c>
      <c r="Q33" s="3">
        <v>750</v>
      </c>
      <c r="R33" s="3">
        <v>97.5</v>
      </c>
      <c r="S33" s="3">
        <v>0</v>
      </c>
      <c r="T33" s="3">
        <v>0</v>
      </c>
      <c r="U33" s="3">
        <v>847.5</v>
      </c>
      <c r="V33" t="s">
        <v>1</v>
      </c>
      <c r="W33"/>
    </row>
    <row r="34" spans="1:23" x14ac:dyDescent="0.25">
      <c r="A34" s="67" t="str">
        <f>+Tabla2[[#This Row],[NOMBRE DE CLIENTE]]&amp;Tabla2[[#This Row],[ESPACIO]]&amp;Tabla2[[#This Row],[CCF]]&amp;Tabla2[[#This Row],[ESPACIO]]&amp;Tabla2[[#This Row],[N° DOC]]</f>
        <v>PINTURA Y ENDEREZADO S.A DE C.V. CCF 49</v>
      </c>
      <c r="B34" s="67" t="s">
        <v>697</v>
      </c>
      <c r="C34" s="67" t="s">
        <v>414</v>
      </c>
      <c r="D34" s="67">
        <f>+VLOOKUP(Tabla2[[#This Row],[NOMBRE DE CLIENTE]],[3]CATALOGO!$A:$B,2,0)</f>
        <v>11030112</v>
      </c>
      <c r="E34" t="s">
        <v>567</v>
      </c>
      <c r="F34" t="s">
        <v>631</v>
      </c>
      <c r="G34" t="s">
        <v>1</v>
      </c>
      <c r="H34" t="s">
        <v>0</v>
      </c>
      <c r="I34" t="s">
        <v>499</v>
      </c>
      <c r="J34" t="s">
        <v>500</v>
      </c>
      <c r="K34">
        <v>49</v>
      </c>
      <c r="L34">
        <v>49</v>
      </c>
      <c r="M34" t="s">
        <v>270</v>
      </c>
      <c r="N34" t="s">
        <v>271</v>
      </c>
      <c r="O34" s="3">
        <v>0</v>
      </c>
      <c r="P34" s="3">
        <v>0</v>
      </c>
      <c r="Q34" s="3">
        <v>148.04</v>
      </c>
      <c r="R34" s="3">
        <v>19.245200000000001</v>
      </c>
      <c r="S34" s="3">
        <v>0</v>
      </c>
      <c r="T34" s="3">
        <v>0</v>
      </c>
      <c r="U34" s="3">
        <v>167.2852</v>
      </c>
      <c r="V34" t="s">
        <v>1</v>
      </c>
      <c r="W34"/>
    </row>
    <row r="35" spans="1:23" x14ac:dyDescent="0.25">
      <c r="A35" s="67" t="str">
        <f>+Tabla2[[#This Row],[NOMBRE DE CLIENTE]]&amp;Tabla2[[#This Row],[ESPACIO]]&amp;Tabla2[[#This Row],[CCF]]&amp;Tabla2[[#This Row],[ESPACIO]]&amp;Tabla2[[#This Row],[N° DOC]]</f>
        <v>DIDEA S.A DE C.V. CCF 48</v>
      </c>
      <c r="B35" s="67" t="s">
        <v>697</v>
      </c>
      <c r="C35" s="67" t="s">
        <v>414</v>
      </c>
      <c r="D35" s="67">
        <f>+VLOOKUP(Tabla2[[#This Row],[NOMBRE DE CLIENTE]],[3]CATALOGO!$A:$B,2,0)</f>
        <v>11030117</v>
      </c>
      <c r="E35" t="s">
        <v>567</v>
      </c>
      <c r="F35" t="s">
        <v>631</v>
      </c>
      <c r="G35" t="s">
        <v>1</v>
      </c>
      <c r="H35" t="s">
        <v>0</v>
      </c>
      <c r="I35" t="s">
        <v>499</v>
      </c>
      <c r="J35" t="s">
        <v>500</v>
      </c>
      <c r="K35">
        <v>48</v>
      </c>
      <c r="L35">
        <v>48</v>
      </c>
      <c r="M35" t="s">
        <v>274</v>
      </c>
      <c r="N35" t="s">
        <v>275</v>
      </c>
      <c r="O35" s="3">
        <v>0</v>
      </c>
      <c r="P35" s="3">
        <v>0</v>
      </c>
      <c r="Q35" s="3">
        <v>141.1</v>
      </c>
      <c r="R35" s="3">
        <v>18.343</v>
      </c>
      <c r="S35" s="3">
        <v>0</v>
      </c>
      <c r="T35" s="3">
        <v>0</v>
      </c>
      <c r="U35" s="3">
        <v>159.44299999999998</v>
      </c>
      <c r="V35" t="s">
        <v>1</v>
      </c>
      <c r="W35"/>
    </row>
    <row r="36" spans="1:23" x14ac:dyDescent="0.25">
      <c r="A36" s="67" t="str">
        <f>+Tabla2[[#This Row],[NOMBRE DE CLIENTE]]&amp;Tabla2[[#This Row],[ESPACIO]]&amp;Tabla2[[#This Row],[CCF]]&amp;Tabla2[[#This Row],[ESPACIO]]&amp;Tabla2[[#This Row],[N° DOC]]</f>
        <v>TALLER DIDEA, S.A. DE C.V. CCF 47</v>
      </c>
      <c r="B36" s="67" t="s">
        <v>697</v>
      </c>
      <c r="C36" s="67" t="s">
        <v>414</v>
      </c>
      <c r="D36" s="67">
        <f>+VLOOKUP(Tabla2[[#This Row],[NOMBRE DE CLIENTE]],[3]CATALOGO!$A:$B,2,0)</f>
        <v>11030109</v>
      </c>
      <c r="E36" t="s">
        <v>567</v>
      </c>
      <c r="F36" t="s">
        <v>631</v>
      </c>
      <c r="G36" t="s">
        <v>1</v>
      </c>
      <c r="H36" t="s">
        <v>0</v>
      </c>
      <c r="I36" t="s">
        <v>499</v>
      </c>
      <c r="J36" t="s">
        <v>500</v>
      </c>
      <c r="K36">
        <v>47</v>
      </c>
      <c r="L36">
        <v>47</v>
      </c>
      <c r="M36" t="s">
        <v>272</v>
      </c>
      <c r="N36" t="s">
        <v>273</v>
      </c>
      <c r="O36" s="3">
        <v>0</v>
      </c>
      <c r="P36" s="3">
        <v>0</v>
      </c>
      <c r="Q36" s="3">
        <v>377.6</v>
      </c>
      <c r="R36" s="3">
        <v>49.088000000000008</v>
      </c>
      <c r="S36" s="3">
        <v>0</v>
      </c>
      <c r="T36" s="3">
        <v>0</v>
      </c>
      <c r="U36" s="3">
        <v>426.68800000000005</v>
      </c>
      <c r="V36" t="s">
        <v>1</v>
      </c>
      <c r="W36"/>
    </row>
    <row r="37" spans="1:23" x14ac:dyDescent="0.25">
      <c r="A37" s="67" t="str">
        <f>+Tabla2[[#This Row],[NOMBRE DE CLIENTE]]&amp;Tabla2[[#This Row],[ESPACIO]]&amp;Tabla2[[#This Row],[CCF]]&amp;Tabla2[[#This Row],[ESPACIO]]&amp;Tabla2[[#This Row],[N° DOC]]</f>
        <v>PRODUCTOS CARNICOS S.A DE C.V. CCF 46</v>
      </c>
      <c r="B37" s="67" t="s">
        <v>697</v>
      </c>
      <c r="C37" s="67" t="s">
        <v>414</v>
      </c>
      <c r="D37" s="67">
        <f>+VLOOKUP(Tabla2[[#This Row],[NOMBRE DE CLIENTE]],[3]CATALOGO!$A:$B,2,0)</f>
        <v>11030103</v>
      </c>
      <c r="E37" t="s">
        <v>516</v>
      </c>
      <c r="F37" t="s">
        <v>529</v>
      </c>
      <c r="G37" t="s">
        <v>1</v>
      </c>
      <c r="H37" t="s">
        <v>0</v>
      </c>
      <c r="I37" t="s">
        <v>499</v>
      </c>
      <c r="J37" t="s">
        <v>500</v>
      </c>
      <c r="K37">
        <v>46</v>
      </c>
      <c r="L37">
        <v>46</v>
      </c>
      <c r="M37" t="s">
        <v>242</v>
      </c>
      <c r="N37" t="s">
        <v>243</v>
      </c>
      <c r="O37" s="3">
        <v>0</v>
      </c>
      <c r="P37" s="3">
        <v>0</v>
      </c>
      <c r="Q37" s="3">
        <v>3163.4</v>
      </c>
      <c r="R37" s="3">
        <v>411.24200000000002</v>
      </c>
      <c r="S37" s="3">
        <v>0</v>
      </c>
      <c r="T37" s="3">
        <v>0</v>
      </c>
      <c r="U37" s="3">
        <v>3574.6420000000003</v>
      </c>
      <c r="V37" t="s">
        <v>1</v>
      </c>
      <c r="W37"/>
    </row>
    <row r="38" spans="1:23" x14ac:dyDescent="0.25">
      <c r="A38" s="67" t="str">
        <f>+Tabla2[[#This Row],[NOMBRE DE CLIENTE]]&amp;Tabla2[[#This Row],[ESPACIO]]&amp;Tabla2[[#This Row],[CCF]]&amp;Tabla2[[#This Row],[ESPACIO]]&amp;Tabla2[[#This Row],[N° DOC]]</f>
        <v>PRODUCTOS CARNICOS S.A DE C.V. CCF 45</v>
      </c>
      <c r="B38" s="67" t="s">
        <v>697</v>
      </c>
      <c r="C38" s="67" t="s">
        <v>414</v>
      </c>
      <c r="D38" s="67">
        <f>+VLOOKUP(Tabla2[[#This Row],[NOMBRE DE CLIENTE]],[3]CATALOGO!$A:$B,2,0)</f>
        <v>11030103</v>
      </c>
      <c r="E38" t="s">
        <v>516</v>
      </c>
      <c r="F38" t="s">
        <v>529</v>
      </c>
      <c r="G38" t="s">
        <v>1</v>
      </c>
      <c r="H38" t="s">
        <v>0</v>
      </c>
      <c r="I38" t="s">
        <v>499</v>
      </c>
      <c r="J38" t="s">
        <v>500</v>
      </c>
      <c r="K38">
        <v>45</v>
      </c>
      <c r="L38">
        <v>45</v>
      </c>
      <c r="M38" t="s">
        <v>242</v>
      </c>
      <c r="N38" t="s">
        <v>243</v>
      </c>
      <c r="O38" s="3">
        <v>0</v>
      </c>
      <c r="P38" s="3">
        <v>0</v>
      </c>
      <c r="Q38" s="3">
        <v>344.6</v>
      </c>
      <c r="R38" s="3">
        <v>44.798000000000002</v>
      </c>
      <c r="S38" s="3">
        <v>0</v>
      </c>
      <c r="T38" s="3">
        <v>0</v>
      </c>
      <c r="U38" s="3">
        <v>389.39800000000002</v>
      </c>
      <c r="V38" t="s">
        <v>1</v>
      </c>
      <c r="W38"/>
    </row>
    <row r="39" spans="1:23" x14ac:dyDescent="0.25">
      <c r="A39" s="67" t="str">
        <f>+Tabla2[[#This Row],[NOMBRE DE CLIENTE]]&amp;Tabla2[[#This Row],[ESPACIO]]&amp;Tabla2[[#This Row],[CCF]]&amp;Tabla2[[#This Row],[ESPACIO]]&amp;Tabla2[[#This Row],[N° DOC]]</f>
        <v>INDUSTRIAS MIKE MIKE S.A DE C.V. CCF 44</v>
      </c>
      <c r="B39" s="67" t="s">
        <v>697</v>
      </c>
      <c r="C39" s="67" t="s">
        <v>414</v>
      </c>
      <c r="D39" s="67">
        <f>+VLOOKUP(Tabla2[[#This Row],[NOMBRE DE CLIENTE]],[3]CATALOGO!$A:$B,2,0)</f>
        <v>11030116</v>
      </c>
      <c r="E39" t="s">
        <v>516</v>
      </c>
      <c r="F39" t="s">
        <v>528</v>
      </c>
      <c r="G39" t="s">
        <v>1</v>
      </c>
      <c r="H39" t="s">
        <v>0</v>
      </c>
      <c r="I39" t="s">
        <v>499</v>
      </c>
      <c r="J39" t="s">
        <v>500</v>
      </c>
      <c r="K39">
        <v>44</v>
      </c>
      <c r="L39">
        <v>44</v>
      </c>
      <c r="M39" t="s">
        <v>248</v>
      </c>
      <c r="N39" t="s">
        <v>249</v>
      </c>
      <c r="O39" s="3">
        <v>0</v>
      </c>
      <c r="P39" s="3">
        <v>0</v>
      </c>
      <c r="Q39" s="3">
        <v>165.92</v>
      </c>
      <c r="R39" s="3">
        <v>21.569599999999998</v>
      </c>
      <c r="S39" s="3">
        <v>0</v>
      </c>
      <c r="T39" s="3">
        <v>0</v>
      </c>
      <c r="U39" s="3">
        <v>187.4896</v>
      </c>
      <c r="V39" t="s">
        <v>1</v>
      </c>
      <c r="W39"/>
    </row>
    <row r="40" spans="1:23" ht="13.5" customHeight="1" x14ac:dyDescent="0.25">
      <c r="A40" s="67" t="str">
        <f>+Tabla2[[#This Row],[NOMBRE DE CLIENTE]]&amp;Tabla2[[#This Row],[ESPACIO]]&amp;Tabla2[[#This Row],[CCF]]&amp;Tabla2[[#This Row],[ESPACIO]]&amp;Tabla2[[#This Row],[N° DOC]]</f>
        <v>NEMTEX S.A DE C.V. CCF 43</v>
      </c>
      <c r="B40" s="67" t="s">
        <v>697</v>
      </c>
      <c r="C40" s="67" t="s">
        <v>414</v>
      </c>
      <c r="D40" s="67">
        <f>+VLOOKUP(Tabla2[[#This Row],[NOMBRE DE CLIENTE]],[3]CATALOGO!$A:$B,2,0)</f>
        <v>11030118</v>
      </c>
      <c r="E40" t="s">
        <v>516</v>
      </c>
      <c r="F40" t="s">
        <v>528</v>
      </c>
      <c r="G40" t="s">
        <v>1</v>
      </c>
      <c r="H40" t="s">
        <v>0</v>
      </c>
      <c r="I40" t="s">
        <v>499</v>
      </c>
      <c r="J40" t="s">
        <v>500</v>
      </c>
      <c r="K40">
        <v>43</v>
      </c>
      <c r="L40">
        <v>43</v>
      </c>
      <c r="M40" t="s">
        <v>258</v>
      </c>
      <c r="N40" t="s">
        <v>259</v>
      </c>
      <c r="O40" s="3">
        <v>0</v>
      </c>
      <c r="P40" s="3">
        <v>0</v>
      </c>
      <c r="Q40" s="3">
        <v>255.92</v>
      </c>
      <c r="R40" s="3">
        <v>33.269599999999997</v>
      </c>
      <c r="S40" s="3">
        <v>0</v>
      </c>
      <c r="T40" s="3">
        <v>0</v>
      </c>
      <c r="U40" s="3">
        <v>289.18959999999998</v>
      </c>
      <c r="V40" t="s">
        <v>1</v>
      </c>
      <c r="W40"/>
    </row>
    <row r="41" spans="1:23" x14ac:dyDescent="0.25">
      <c r="A41" s="67" t="str">
        <f>+Tabla2[[#This Row],[NOMBRE DE CLIENTE]]&amp;Tabla2[[#This Row],[ESPACIO]]&amp;Tabla2[[#This Row],[CCF]]&amp;Tabla2[[#This Row],[ESPACIO]]&amp;Tabla2[[#This Row],[N° DOC]]</f>
        <v>INVERSIONES STANLEY PACIFICO S.A DE C.V. CCF 42</v>
      </c>
      <c r="B41" s="67" t="s">
        <v>697</v>
      </c>
      <c r="C41" s="67" t="s">
        <v>414</v>
      </c>
      <c r="D41" s="67">
        <f>+VLOOKUP(Tabla2[[#This Row],[NOMBRE DE CLIENTE]],[3]CATALOGO!$A:$B,2,0)</f>
        <v>11030113</v>
      </c>
      <c r="E41" t="s">
        <v>516</v>
      </c>
      <c r="F41" t="s">
        <v>528</v>
      </c>
      <c r="G41" t="s">
        <v>1</v>
      </c>
      <c r="H41" t="s">
        <v>0</v>
      </c>
      <c r="I41" t="s">
        <v>499</v>
      </c>
      <c r="J41" t="s">
        <v>500</v>
      </c>
      <c r="K41">
        <v>42</v>
      </c>
      <c r="L41">
        <v>42</v>
      </c>
      <c r="M41" t="s">
        <v>252</v>
      </c>
      <c r="N41" t="s">
        <v>253</v>
      </c>
      <c r="O41" s="3">
        <v>0</v>
      </c>
      <c r="P41" s="3">
        <v>0</v>
      </c>
      <c r="Q41" s="3">
        <v>386.64</v>
      </c>
      <c r="R41" s="3">
        <v>50.263199999999998</v>
      </c>
      <c r="S41" s="3">
        <v>0</v>
      </c>
      <c r="T41" s="3">
        <v>0</v>
      </c>
      <c r="U41" s="3">
        <v>436.90319999999997</v>
      </c>
      <c r="V41" t="s">
        <v>1</v>
      </c>
      <c r="W41"/>
    </row>
    <row r="42" spans="1:23" x14ac:dyDescent="0.25">
      <c r="A42" s="67" t="str">
        <f>+Tabla2[[#This Row],[NOMBRE DE CLIENTE]]&amp;Tabla2[[#This Row],[ESPACIO]]&amp;Tabla2[[#This Row],[CCF]]&amp;Tabla2[[#This Row],[ESPACIO]]&amp;Tabla2[[#This Row],[N° DOC]]</f>
        <v>GRUPO PAILL S.A DE C.V. CCF 41</v>
      </c>
      <c r="B42" s="67" t="s">
        <v>697</v>
      </c>
      <c r="C42" s="67" t="s">
        <v>414</v>
      </c>
      <c r="D42" s="67">
        <f>+VLOOKUP(Tabla2[[#This Row],[NOMBRE DE CLIENTE]],[3]CATALOGO!$A:$B,2,0)</f>
        <v>11030104</v>
      </c>
      <c r="E42" t="s">
        <v>516</v>
      </c>
      <c r="F42" t="s">
        <v>528</v>
      </c>
      <c r="G42" t="s">
        <v>1</v>
      </c>
      <c r="H42" t="s">
        <v>0</v>
      </c>
      <c r="I42" t="s">
        <v>499</v>
      </c>
      <c r="J42" t="s">
        <v>500</v>
      </c>
      <c r="K42">
        <v>41</v>
      </c>
      <c r="L42">
        <v>41</v>
      </c>
      <c r="M42" t="s">
        <v>276</v>
      </c>
      <c r="N42" t="s">
        <v>277</v>
      </c>
      <c r="O42" s="3">
        <v>0</v>
      </c>
      <c r="P42" s="3">
        <v>0</v>
      </c>
      <c r="Q42" s="3">
        <v>1184.68</v>
      </c>
      <c r="R42" s="3">
        <v>154.00840000000002</v>
      </c>
      <c r="S42" s="3">
        <v>0</v>
      </c>
      <c r="T42" s="3">
        <v>0</v>
      </c>
      <c r="U42" s="3">
        <v>1338.6884</v>
      </c>
      <c r="V42" t="s">
        <v>1</v>
      </c>
      <c r="W42"/>
    </row>
    <row r="43" spans="1:23" x14ac:dyDescent="0.25">
      <c r="A43" s="67" t="str">
        <f>+Tabla2[[#This Row],[NOMBRE DE CLIENTE]]&amp;Tabla2[[#This Row],[ESPACIO]]&amp;Tabla2[[#This Row],[CCF]]&amp;Tabla2[[#This Row],[ESPACIO]]&amp;Tabla2[[#This Row],[N° DOC]]</f>
        <v>OPERADORA DEL SUR, S. A. DE C.V. CCF 40</v>
      </c>
      <c r="B43" s="67" t="s">
        <v>697</v>
      </c>
      <c r="C43" s="67" t="s">
        <v>414</v>
      </c>
      <c r="D43" s="67">
        <f>+VLOOKUP(Tabla2[[#This Row],[NOMBRE DE CLIENTE]],[3]CATALOGO!$A:$B,2,0)</f>
        <v>11030105</v>
      </c>
      <c r="E43" t="s">
        <v>516</v>
      </c>
      <c r="F43" t="s">
        <v>528</v>
      </c>
      <c r="G43" t="s">
        <v>1</v>
      </c>
      <c r="H43" t="s">
        <v>0</v>
      </c>
      <c r="I43" t="s">
        <v>499</v>
      </c>
      <c r="J43" t="s">
        <v>500</v>
      </c>
      <c r="K43">
        <v>40</v>
      </c>
      <c r="L43">
        <v>40</v>
      </c>
      <c r="M43" t="s">
        <v>240</v>
      </c>
      <c r="N43" t="s">
        <v>241</v>
      </c>
      <c r="O43" s="3">
        <v>0</v>
      </c>
      <c r="P43" s="3">
        <v>0</v>
      </c>
      <c r="Q43" s="3">
        <v>6478.43</v>
      </c>
      <c r="R43" s="3">
        <v>842.19590000000005</v>
      </c>
      <c r="S43" s="3">
        <v>0</v>
      </c>
      <c r="T43" s="3">
        <v>0</v>
      </c>
      <c r="U43" s="3">
        <v>7320.6259</v>
      </c>
      <c r="V43" t="s">
        <v>1</v>
      </c>
      <c r="W43"/>
    </row>
    <row r="44" spans="1:23" x14ac:dyDescent="0.25">
      <c r="A44" s="67" t="str">
        <f>+Tabla2[[#This Row],[NOMBRE DE CLIENTE]]&amp;Tabla2[[#This Row],[ESPACIO]]&amp;Tabla2[[#This Row],[CCF]]&amp;Tabla2[[#This Row],[ESPACIO]]&amp;Tabla2[[#This Row],[N° DOC]]</f>
        <v>OPERADORA DEL SUR, S. A. DE C.V. CCF 39</v>
      </c>
      <c r="B44" s="67" t="s">
        <v>697</v>
      </c>
      <c r="C44" s="67" t="s">
        <v>414</v>
      </c>
      <c r="D44" s="67">
        <f>+VLOOKUP(Tabla2[[#This Row],[NOMBRE DE CLIENTE]],[3]CATALOGO!$A:$B,2,0)</f>
        <v>11030105</v>
      </c>
      <c r="E44" t="s">
        <v>516</v>
      </c>
      <c r="F44" t="s">
        <v>528</v>
      </c>
      <c r="G44" t="s">
        <v>1</v>
      </c>
      <c r="H44" t="s">
        <v>0</v>
      </c>
      <c r="I44" t="s">
        <v>499</v>
      </c>
      <c r="J44" t="s">
        <v>500</v>
      </c>
      <c r="K44">
        <v>39</v>
      </c>
      <c r="L44">
        <v>39</v>
      </c>
      <c r="M44" t="s">
        <v>240</v>
      </c>
      <c r="N44" t="s">
        <v>241</v>
      </c>
      <c r="O44" s="3">
        <v>0</v>
      </c>
      <c r="P44" s="3">
        <v>0</v>
      </c>
      <c r="Q44" s="3">
        <v>1343.12</v>
      </c>
      <c r="R44" s="3">
        <v>174.60559999999998</v>
      </c>
      <c r="S44" s="3">
        <v>0</v>
      </c>
      <c r="T44" s="3">
        <v>0</v>
      </c>
      <c r="U44" s="3">
        <v>1517.7255999999998</v>
      </c>
      <c r="V44" t="s">
        <v>1</v>
      </c>
      <c r="W44"/>
    </row>
    <row r="45" spans="1:23" x14ac:dyDescent="0.25">
      <c r="A45" s="67" t="str">
        <f>+Tabla2[[#This Row],[NOMBRE DE CLIENTE]]&amp;Tabla2[[#This Row],[ESPACIO]]&amp;Tabla2[[#This Row],[CCF]]&amp;Tabla2[[#This Row],[ESPACIO]]&amp;Tabla2[[#This Row],[N° DOC]]</f>
        <v>UNILEVER EL SALVADOR SCC S.A DE C.V. CCF 38</v>
      </c>
      <c r="B45" s="67" t="s">
        <v>697</v>
      </c>
      <c r="C45" s="67" t="s">
        <v>414</v>
      </c>
      <c r="D45" s="67">
        <f>+VLOOKUP(Tabla2[[#This Row],[NOMBRE DE CLIENTE]],[3]CATALOGO!$A:$B,2,0)</f>
        <v>11030108</v>
      </c>
      <c r="E45" t="s">
        <v>516</v>
      </c>
      <c r="F45" t="s">
        <v>528</v>
      </c>
      <c r="G45" t="s">
        <v>1</v>
      </c>
      <c r="H45" t="s">
        <v>0</v>
      </c>
      <c r="I45" t="s">
        <v>499</v>
      </c>
      <c r="J45" t="s">
        <v>500</v>
      </c>
      <c r="K45">
        <v>38</v>
      </c>
      <c r="L45">
        <v>38</v>
      </c>
      <c r="M45" t="s">
        <v>262</v>
      </c>
      <c r="N45" t="s">
        <v>263</v>
      </c>
      <c r="O45" s="3">
        <v>0</v>
      </c>
      <c r="P45" s="3">
        <v>0</v>
      </c>
      <c r="Q45" s="3">
        <v>1175.42</v>
      </c>
      <c r="R45" s="3">
        <v>152.80460000000002</v>
      </c>
      <c r="S45" s="3">
        <v>0</v>
      </c>
      <c r="T45" s="3">
        <v>0</v>
      </c>
      <c r="U45" s="3">
        <v>1328.2246</v>
      </c>
      <c r="V45" t="s">
        <v>1</v>
      </c>
      <c r="W45"/>
    </row>
    <row r="46" spans="1:23" x14ac:dyDescent="0.25">
      <c r="A46" s="67" t="str">
        <f>+Tabla2[[#This Row],[NOMBRE DE CLIENTE]]&amp;Tabla2[[#This Row],[ESPACIO]]&amp;Tabla2[[#This Row],[CCF]]&amp;Tabla2[[#This Row],[ESPACIO]]&amp;Tabla2[[#This Row],[N° DOC]]</f>
        <v>ESTABLECIMIENTOS ANCALMO, S.A DE C.V CCF 37</v>
      </c>
      <c r="B46" s="67" t="s">
        <v>697</v>
      </c>
      <c r="C46" s="67" t="s">
        <v>414</v>
      </c>
      <c r="D46" s="67">
        <f>+VLOOKUP(Tabla2[[#This Row],[NOMBRE DE CLIENTE]],[3]CATALOGO!$A:$B,2,0)</f>
        <v>11030110</v>
      </c>
      <c r="E46" t="s">
        <v>516</v>
      </c>
      <c r="F46" t="s">
        <v>527</v>
      </c>
      <c r="G46" t="s">
        <v>1</v>
      </c>
      <c r="H46" t="s">
        <v>0</v>
      </c>
      <c r="I46" t="s">
        <v>499</v>
      </c>
      <c r="J46" t="s">
        <v>500</v>
      </c>
      <c r="K46">
        <v>37</v>
      </c>
      <c r="L46">
        <v>37</v>
      </c>
      <c r="M46" t="s">
        <v>282</v>
      </c>
      <c r="N46" t="s">
        <v>283</v>
      </c>
      <c r="O46" s="3">
        <v>0</v>
      </c>
      <c r="P46" s="3">
        <v>0</v>
      </c>
      <c r="Q46" s="3">
        <v>143.63999999999999</v>
      </c>
      <c r="R46" s="3">
        <v>18.673199999999998</v>
      </c>
      <c r="S46" s="3">
        <v>0</v>
      </c>
      <c r="T46" s="3">
        <v>0</v>
      </c>
      <c r="U46" s="3">
        <v>162.31319999999999</v>
      </c>
      <c r="V46" t="s">
        <v>1</v>
      </c>
      <c r="W46"/>
    </row>
    <row r="47" spans="1:23" x14ac:dyDescent="0.25">
      <c r="A47" s="67" t="str">
        <f>+Tabla2[[#This Row],[NOMBRE DE CLIENTE]]&amp;Tabla2[[#This Row],[ESPACIO]]&amp;Tabla2[[#This Row],[CCF]]&amp;Tabla2[[#This Row],[ESPACIO]]&amp;Tabla2[[#This Row],[N° DOC]]</f>
        <v>LA CONSTANCIA LTDA DE C.V. CCF 36</v>
      </c>
      <c r="B47" s="67" t="s">
        <v>697</v>
      </c>
      <c r="C47" s="67" t="s">
        <v>414</v>
      </c>
      <c r="D47" s="67">
        <f>+VLOOKUP(Tabla2[[#This Row],[NOMBRE DE CLIENTE]],[3]CATALOGO!$A:$B,2,0)</f>
        <v>11030114</v>
      </c>
      <c r="E47" t="s">
        <v>516</v>
      </c>
      <c r="F47" t="s">
        <v>526</v>
      </c>
      <c r="G47" t="s">
        <v>1</v>
      </c>
      <c r="H47" t="s">
        <v>0</v>
      </c>
      <c r="I47" t="s">
        <v>499</v>
      </c>
      <c r="J47" t="s">
        <v>500</v>
      </c>
      <c r="K47">
        <v>36</v>
      </c>
      <c r="L47">
        <v>36</v>
      </c>
      <c r="M47" t="s">
        <v>250</v>
      </c>
      <c r="N47" t="s">
        <v>251</v>
      </c>
      <c r="O47" s="3">
        <v>0</v>
      </c>
      <c r="P47" s="3">
        <v>0</v>
      </c>
      <c r="Q47" s="3">
        <v>619.01</v>
      </c>
      <c r="R47" s="3">
        <v>80.471299999999999</v>
      </c>
      <c r="S47" s="3">
        <v>0</v>
      </c>
      <c r="T47" s="3">
        <v>0</v>
      </c>
      <c r="U47" s="72">
        <v>699.48130000000003</v>
      </c>
      <c r="V47" t="s">
        <v>1</v>
      </c>
      <c r="W47"/>
    </row>
    <row r="48" spans="1:23" x14ac:dyDescent="0.25">
      <c r="A48" s="67" t="str">
        <f>+Tabla2[[#This Row],[NOMBRE DE CLIENTE]]&amp;Tabla2[[#This Row],[ESPACIO]]&amp;Tabla2[[#This Row],[CCF]]&amp;Tabla2[[#This Row],[ESPACIO]]&amp;Tabla2[[#This Row],[N° DOC]]</f>
        <v>GRANJA EL ROBLE S.A DE C.V. CCF 35</v>
      </c>
      <c r="B48" s="67" t="s">
        <v>697</v>
      </c>
      <c r="C48" s="67" t="s">
        <v>414</v>
      </c>
      <c r="D48" s="67">
        <f>+VLOOKUP(Tabla2[[#This Row],[NOMBRE DE CLIENTE]],[3]CATALOGO!$A:$B,2,0)</f>
        <v>11030143</v>
      </c>
      <c r="E48" t="s">
        <v>516</v>
      </c>
      <c r="F48" t="s">
        <v>525</v>
      </c>
      <c r="G48" t="s">
        <v>1</v>
      </c>
      <c r="H48" t="s">
        <v>0</v>
      </c>
      <c r="I48" t="s">
        <v>499</v>
      </c>
      <c r="J48" t="s">
        <v>500</v>
      </c>
      <c r="K48">
        <v>35</v>
      </c>
      <c r="L48">
        <v>35</v>
      </c>
      <c r="M48" t="s">
        <v>286</v>
      </c>
      <c r="N48" t="s">
        <v>287</v>
      </c>
      <c r="O48" s="3">
        <v>0</v>
      </c>
      <c r="P48" s="3">
        <v>0</v>
      </c>
      <c r="Q48" s="3">
        <v>281.42</v>
      </c>
      <c r="R48" s="3">
        <v>36.584600000000002</v>
      </c>
      <c r="S48" s="3">
        <v>0</v>
      </c>
      <c r="T48" s="3">
        <v>0</v>
      </c>
      <c r="U48" s="72">
        <v>318.00460000000004</v>
      </c>
      <c r="V48" t="s">
        <v>1</v>
      </c>
      <c r="W48"/>
    </row>
    <row r="49" spans="1:23" x14ac:dyDescent="0.25">
      <c r="A49" s="67" t="str">
        <f>+Tabla2[[#This Row],[NOMBRE DE CLIENTE]]&amp;Tabla2[[#This Row],[ESPACIO]]&amp;Tabla2[[#This Row],[CCF]]&amp;Tabla2[[#This Row],[ESPACIO]]&amp;Tabla2[[#This Row],[N° DOC]]</f>
        <v>ANULADO CCF 34</v>
      </c>
      <c r="B49" s="67" t="s">
        <v>697</v>
      </c>
      <c r="C49" s="67" t="s">
        <v>414</v>
      </c>
      <c r="D49" s="67" t="e">
        <f>+VLOOKUP(Tabla2[[#This Row],[NOMBRE DE CLIENTE]],[3]CATALOGO!$A:$B,2,0)</f>
        <v>#N/A</v>
      </c>
      <c r="E49" t="s">
        <v>516</v>
      </c>
      <c r="F49" t="s">
        <v>525</v>
      </c>
      <c r="G49" t="s">
        <v>1</v>
      </c>
      <c r="H49" t="s">
        <v>0</v>
      </c>
      <c r="I49" t="s">
        <v>499</v>
      </c>
      <c r="J49" t="s">
        <v>500</v>
      </c>
      <c r="K49">
        <v>34</v>
      </c>
      <c r="L49">
        <v>34</v>
      </c>
      <c r="M49" t="s">
        <v>186</v>
      </c>
      <c r="N49" t="s">
        <v>30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72">
        <v>0</v>
      </c>
      <c r="V49" t="s">
        <v>1</v>
      </c>
      <c r="W49"/>
    </row>
    <row r="50" spans="1:23" x14ac:dyDescent="0.25">
      <c r="A50" s="67" t="str">
        <f>+Tabla2[[#This Row],[NOMBRE DE CLIENTE]]&amp;Tabla2[[#This Row],[ESPACIO]]&amp;Tabla2[[#This Row],[CCF]]&amp;Tabla2[[#This Row],[ESPACIO]]&amp;Tabla2[[#This Row],[N° DOC]]</f>
        <v>OPERADORA DEL SUR, S. A. DE C.V. CCF 33</v>
      </c>
      <c r="B50" s="67" t="s">
        <v>697</v>
      </c>
      <c r="C50" s="67" t="s">
        <v>414</v>
      </c>
      <c r="D50" s="67">
        <f>+VLOOKUP(Tabla2[[#This Row],[NOMBRE DE CLIENTE]],[3]CATALOGO!$A:$B,2,0)</f>
        <v>11030105</v>
      </c>
      <c r="E50" t="s">
        <v>516</v>
      </c>
      <c r="F50" t="s">
        <v>525</v>
      </c>
      <c r="G50" t="s">
        <v>1</v>
      </c>
      <c r="H50" t="s">
        <v>0</v>
      </c>
      <c r="I50" t="s">
        <v>499</v>
      </c>
      <c r="J50" t="s">
        <v>500</v>
      </c>
      <c r="K50">
        <v>33</v>
      </c>
      <c r="L50">
        <v>33</v>
      </c>
      <c r="M50" t="s">
        <v>240</v>
      </c>
      <c r="N50" t="s">
        <v>241</v>
      </c>
      <c r="O50" s="3">
        <v>0</v>
      </c>
      <c r="P50" s="3">
        <v>0</v>
      </c>
      <c r="Q50" s="3">
        <v>356.26</v>
      </c>
      <c r="R50" s="3">
        <v>46.313800000000001</v>
      </c>
      <c r="S50" s="3">
        <v>0</v>
      </c>
      <c r="T50" s="3">
        <v>0</v>
      </c>
      <c r="U50" s="72">
        <v>402.57380000000001</v>
      </c>
      <c r="V50" t="s">
        <v>1</v>
      </c>
      <c r="W50"/>
    </row>
    <row r="51" spans="1:23" x14ac:dyDescent="0.25">
      <c r="A51" s="67" t="str">
        <f>+Tabla2[[#This Row],[NOMBRE DE CLIENTE]]&amp;Tabla2[[#This Row],[ESPACIO]]&amp;Tabla2[[#This Row],[CCF]]&amp;Tabla2[[#This Row],[ESPACIO]]&amp;Tabla2[[#This Row],[N° DOC]]</f>
        <v>OPERADORA DEL SUR, S. A. DE C.V. CCF 32</v>
      </c>
      <c r="B51" s="67" t="s">
        <v>697</v>
      </c>
      <c r="C51" s="67" t="s">
        <v>414</v>
      </c>
      <c r="D51" s="67">
        <f>+VLOOKUP(Tabla2[[#This Row],[NOMBRE DE CLIENTE]],[3]CATALOGO!$A:$B,2,0)</f>
        <v>11030105</v>
      </c>
      <c r="E51" t="s">
        <v>516</v>
      </c>
      <c r="F51" t="s">
        <v>525</v>
      </c>
      <c r="G51" t="s">
        <v>1</v>
      </c>
      <c r="H51" t="s">
        <v>0</v>
      </c>
      <c r="I51" t="s">
        <v>499</v>
      </c>
      <c r="J51" t="s">
        <v>500</v>
      </c>
      <c r="K51">
        <v>32</v>
      </c>
      <c r="L51">
        <v>32</v>
      </c>
      <c r="M51" t="s">
        <v>240</v>
      </c>
      <c r="N51" t="s">
        <v>241</v>
      </c>
      <c r="O51" s="3">
        <v>0</v>
      </c>
      <c r="P51" s="3">
        <v>0</v>
      </c>
      <c r="Q51" s="3">
        <v>680.32</v>
      </c>
      <c r="R51" s="3">
        <v>88.441600000000008</v>
      </c>
      <c r="S51" s="3">
        <v>0</v>
      </c>
      <c r="T51" s="3">
        <v>0</v>
      </c>
      <c r="U51" s="72">
        <v>768.76160000000004</v>
      </c>
      <c r="V51" t="s">
        <v>1</v>
      </c>
      <c r="W51"/>
    </row>
    <row r="52" spans="1:23" x14ac:dyDescent="0.25">
      <c r="A52" s="67" t="str">
        <f>+Tabla2[[#This Row],[NOMBRE DE CLIENTE]]&amp;Tabla2[[#This Row],[ESPACIO]]&amp;Tabla2[[#This Row],[CCF]]&amp;Tabla2[[#This Row],[ESPACIO]]&amp;Tabla2[[#This Row],[N° DOC]]</f>
        <v>OPERADORA DEL SUR, S. A. DE C.V. CCF 31</v>
      </c>
      <c r="B52" s="67" t="s">
        <v>697</v>
      </c>
      <c r="C52" s="67" t="s">
        <v>414</v>
      </c>
      <c r="D52" s="67">
        <f>+VLOOKUP(Tabla2[[#This Row],[NOMBRE DE CLIENTE]],[3]CATALOGO!$A:$B,2,0)</f>
        <v>11030105</v>
      </c>
      <c r="E52" t="s">
        <v>516</v>
      </c>
      <c r="F52" t="s">
        <v>525</v>
      </c>
      <c r="G52" t="s">
        <v>1</v>
      </c>
      <c r="H52" t="s">
        <v>0</v>
      </c>
      <c r="I52" t="s">
        <v>499</v>
      </c>
      <c r="J52" t="s">
        <v>500</v>
      </c>
      <c r="K52">
        <v>31</v>
      </c>
      <c r="L52">
        <v>31</v>
      </c>
      <c r="M52" t="s">
        <v>240</v>
      </c>
      <c r="N52" t="s">
        <v>241</v>
      </c>
      <c r="O52" s="3">
        <v>0</v>
      </c>
      <c r="P52" s="3">
        <v>0</v>
      </c>
      <c r="Q52" s="3">
        <v>281.27999999999997</v>
      </c>
      <c r="R52" s="3">
        <v>36.566399999999994</v>
      </c>
      <c r="S52" s="3">
        <v>0</v>
      </c>
      <c r="T52" s="3">
        <v>0</v>
      </c>
      <c r="U52" s="72">
        <v>317.84639999999996</v>
      </c>
      <c r="V52" t="s">
        <v>1</v>
      </c>
      <c r="W52"/>
    </row>
    <row r="53" spans="1:23" x14ac:dyDescent="0.25">
      <c r="A53" s="67" t="str">
        <f>+Tabla2[[#This Row],[NOMBRE DE CLIENTE]]&amp;Tabla2[[#This Row],[ESPACIO]]&amp;Tabla2[[#This Row],[CCF]]&amp;Tabla2[[#This Row],[ESPACIO]]&amp;Tabla2[[#This Row],[N° DOC]]</f>
        <v>OPERADORA DEL SUR, S. A. DE C.V. CCF 30</v>
      </c>
      <c r="B53" s="67" t="s">
        <v>697</v>
      </c>
      <c r="C53" s="67" t="s">
        <v>414</v>
      </c>
      <c r="D53" s="67">
        <f>+VLOOKUP(Tabla2[[#This Row],[NOMBRE DE CLIENTE]],[3]CATALOGO!$A:$B,2,0)</f>
        <v>11030105</v>
      </c>
      <c r="E53" t="s">
        <v>516</v>
      </c>
      <c r="F53" t="s">
        <v>525</v>
      </c>
      <c r="G53" t="s">
        <v>1</v>
      </c>
      <c r="H53" t="s">
        <v>0</v>
      </c>
      <c r="I53" t="s">
        <v>499</v>
      </c>
      <c r="J53" t="s">
        <v>500</v>
      </c>
      <c r="K53">
        <v>30</v>
      </c>
      <c r="L53">
        <v>30</v>
      </c>
      <c r="M53" t="s">
        <v>240</v>
      </c>
      <c r="N53" t="s">
        <v>241</v>
      </c>
      <c r="O53" s="3">
        <v>0</v>
      </c>
      <c r="P53" s="3">
        <v>0</v>
      </c>
      <c r="Q53" s="3">
        <v>500</v>
      </c>
      <c r="R53" s="3">
        <v>65</v>
      </c>
      <c r="S53" s="3">
        <v>0</v>
      </c>
      <c r="T53" s="3">
        <v>0</v>
      </c>
      <c r="U53" s="72">
        <v>565</v>
      </c>
      <c r="V53" t="s">
        <v>1</v>
      </c>
      <c r="W53"/>
    </row>
    <row r="54" spans="1:23" x14ac:dyDescent="0.25">
      <c r="A54" s="67" t="str">
        <f>+Tabla2[[#This Row],[NOMBRE DE CLIENTE]]&amp;Tabla2[[#This Row],[ESPACIO]]&amp;Tabla2[[#This Row],[CCF]]&amp;Tabla2[[#This Row],[ESPACIO]]&amp;Tabla2[[#This Row],[N° DOC]]</f>
        <v>OPERADORA DEL SUR, S. A. DE C.V. CCF 29</v>
      </c>
      <c r="B54" s="67" t="s">
        <v>697</v>
      </c>
      <c r="C54" s="67" t="s">
        <v>414</v>
      </c>
      <c r="D54" s="67">
        <f>+VLOOKUP(Tabla2[[#This Row],[NOMBRE DE CLIENTE]],[3]CATALOGO!$A:$B,2,0)</f>
        <v>11030105</v>
      </c>
      <c r="E54" t="s">
        <v>516</v>
      </c>
      <c r="F54" t="s">
        <v>525</v>
      </c>
      <c r="G54" t="s">
        <v>1</v>
      </c>
      <c r="H54" t="s">
        <v>0</v>
      </c>
      <c r="I54" t="s">
        <v>499</v>
      </c>
      <c r="J54" t="s">
        <v>500</v>
      </c>
      <c r="K54">
        <v>29</v>
      </c>
      <c r="L54">
        <v>29</v>
      </c>
      <c r="M54" t="s">
        <v>240</v>
      </c>
      <c r="N54" t="s">
        <v>241</v>
      </c>
      <c r="O54" s="3">
        <v>0</v>
      </c>
      <c r="P54" s="3">
        <v>0</v>
      </c>
      <c r="Q54" s="3">
        <v>2147.04</v>
      </c>
      <c r="R54" s="3">
        <v>279.11520000000002</v>
      </c>
      <c r="S54" s="3">
        <v>0</v>
      </c>
      <c r="T54" s="3">
        <v>0</v>
      </c>
      <c r="U54" s="72">
        <v>2426.1552000000001</v>
      </c>
      <c r="V54" t="s">
        <v>1</v>
      </c>
      <c r="W54"/>
    </row>
    <row r="55" spans="1:23" x14ac:dyDescent="0.25">
      <c r="A55" s="67" t="str">
        <f>+Tabla2[[#This Row],[NOMBRE DE CLIENTE]]&amp;Tabla2[[#This Row],[ESPACIO]]&amp;Tabla2[[#This Row],[CCF]]&amp;Tabla2[[#This Row],[ESPACIO]]&amp;Tabla2[[#This Row],[N° DOC]]</f>
        <v>OPERADORA DEL SUR, S. A. DE C.V. CCF 28</v>
      </c>
      <c r="B55" s="67" t="s">
        <v>697</v>
      </c>
      <c r="C55" s="67" t="s">
        <v>414</v>
      </c>
      <c r="D55" s="67">
        <f>+VLOOKUP(Tabla2[[#This Row],[NOMBRE DE CLIENTE]],[3]CATALOGO!$A:$B,2,0)</f>
        <v>11030105</v>
      </c>
      <c r="E55" t="s">
        <v>516</v>
      </c>
      <c r="F55" t="s">
        <v>525</v>
      </c>
      <c r="G55" t="s">
        <v>1</v>
      </c>
      <c r="H55" t="s">
        <v>0</v>
      </c>
      <c r="I55" t="s">
        <v>499</v>
      </c>
      <c r="J55" t="s">
        <v>500</v>
      </c>
      <c r="K55">
        <v>28</v>
      </c>
      <c r="L55">
        <v>28</v>
      </c>
      <c r="M55" t="s">
        <v>240</v>
      </c>
      <c r="N55" t="s">
        <v>241</v>
      </c>
      <c r="O55" s="3">
        <v>0</v>
      </c>
      <c r="P55" s="3">
        <v>0</v>
      </c>
      <c r="Q55" s="3">
        <v>550</v>
      </c>
      <c r="R55" s="3">
        <v>71.5</v>
      </c>
      <c r="S55" s="3">
        <v>0</v>
      </c>
      <c r="T55" s="3">
        <v>0</v>
      </c>
      <c r="U55" s="72">
        <v>621.5</v>
      </c>
      <c r="V55" t="s">
        <v>1</v>
      </c>
      <c r="W55"/>
    </row>
    <row r="56" spans="1:23" x14ac:dyDescent="0.25">
      <c r="A56" s="67" t="str">
        <f>+Tabla2[[#This Row],[NOMBRE DE CLIENTE]]&amp;Tabla2[[#This Row],[ESPACIO]]&amp;Tabla2[[#This Row],[CCF]]&amp;Tabla2[[#This Row],[ESPACIO]]&amp;Tabla2[[#This Row],[N° DOC]]</f>
        <v>ANULADO CCF 27</v>
      </c>
      <c r="B56" s="67" t="s">
        <v>697</v>
      </c>
      <c r="C56" s="67" t="s">
        <v>414</v>
      </c>
      <c r="D56" s="67" t="e">
        <f>+VLOOKUP(Tabla2[[#This Row],[NOMBRE DE CLIENTE]],[3]CATALOGO!$A:$B,2,0)</f>
        <v>#N/A</v>
      </c>
      <c r="E56" t="s">
        <v>516</v>
      </c>
      <c r="F56" t="s">
        <v>524</v>
      </c>
      <c r="G56" t="s">
        <v>1</v>
      </c>
      <c r="H56" t="s">
        <v>0</v>
      </c>
      <c r="I56" t="s">
        <v>499</v>
      </c>
      <c r="J56" t="s">
        <v>500</v>
      </c>
      <c r="K56">
        <v>27</v>
      </c>
      <c r="L56">
        <v>27</v>
      </c>
      <c r="M56" t="s">
        <v>186</v>
      </c>
      <c r="N56" t="s">
        <v>30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72">
        <v>0</v>
      </c>
      <c r="V56" t="s">
        <v>1</v>
      </c>
      <c r="W56"/>
    </row>
    <row r="57" spans="1:23" x14ac:dyDescent="0.25">
      <c r="A57" s="67" t="str">
        <f>+Tabla2[[#This Row],[NOMBRE DE CLIENTE]]&amp;Tabla2[[#This Row],[ESPACIO]]&amp;Tabla2[[#This Row],[CCF]]&amp;Tabla2[[#This Row],[ESPACIO]]&amp;Tabla2[[#This Row],[N° DOC]]</f>
        <v>CAEX LOGISTICS S.A DE C.V. CCF 26</v>
      </c>
      <c r="B57" s="67" t="s">
        <v>697</v>
      </c>
      <c r="C57" s="67" t="s">
        <v>414</v>
      </c>
      <c r="D57" s="67">
        <f>+VLOOKUP(Tabla2[[#This Row],[NOMBRE DE CLIENTE]],[3]CATALOGO!$A:$B,2,0)</f>
        <v>11030145</v>
      </c>
      <c r="E57" t="s">
        <v>516</v>
      </c>
      <c r="F57" t="s">
        <v>521</v>
      </c>
      <c r="G57" t="s">
        <v>1</v>
      </c>
      <c r="H57" t="s">
        <v>0</v>
      </c>
      <c r="I57" t="s">
        <v>499</v>
      </c>
      <c r="J57" t="s">
        <v>500</v>
      </c>
      <c r="K57">
        <v>26</v>
      </c>
      <c r="L57">
        <v>26</v>
      </c>
      <c r="M57" t="s">
        <v>522</v>
      </c>
      <c r="N57" t="s">
        <v>523</v>
      </c>
      <c r="O57" s="3">
        <v>0</v>
      </c>
      <c r="P57" s="3">
        <v>0</v>
      </c>
      <c r="Q57" s="3">
        <v>418.08</v>
      </c>
      <c r="R57" s="3">
        <v>54.3504</v>
      </c>
      <c r="S57" s="3">
        <v>0</v>
      </c>
      <c r="T57" s="3">
        <v>0</v>
      </c>
      <c r="U57" s="72">
        <v>472.43039999999996</v>
      </c>
      <c r="V57" t="s">
        <v>1</v>
      </c>
      <c r="W57"/>
    </row>
    <row r="58" spans="1:23" x14ac:dyDescent="0.25">
      <c r="A58" s="67" t="str">
        <f>+Tabla2[[#This Row],[NOMBRE DE CLIENTE]]&amp;Tabla2[[#This Row],[ESPACIO]]&amp;Tabla2[[#This Row],[CCF]]&amp;Tabla2[[#This Row],[ESPACIO]]&amp;Tabla2[[#This Row],[N° DOC]]</f>
        <v>ANULADO CCF 25</v>
      </c>
      <c r="B58" s="67" t="s">
        <v>697</v>
      </c>
      <c r="C58" s="67" t="s">
        <v>414</v>
      </c>
      <c r="D58" s="67" t="e">
        <f>+VLOOKUP(Tabla2[[#This Row],[NOMBRE DE CLIENTE]],[3]CATALOGO!$A:$B,2,0)</f>
        <v>#N/A</v>
      </c>
      <c r="E58" t="s">
        <v>516</v>
      </c>
      <c r="F58" t="s">
        <v>521</v>
      </c>
      <c r="G58" t="s">
        <v>1</v>
      </c>
      <c r="H58" t="s">
        <v>0</v>
      </c>
      <c r="I58" t="s">
        <v>499</v>
      </c>
      <c r="J58" t="s">
        <v>500</v>
      </c>
      <c r="K58">
        <v>25</v>
      </c>
      <c r="L58">
        <v>25</v>
      </c>
      <c r="M58" t="s">
        <v>186</v>
      </c>
      <c r="N58" t="s">
        <v>30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72">
        <v>0</v>
      </c>
      <c r="V58" t="s">
        <v>1</v>
      </c>
      <c r="W58"/>
    </row>
    <row r="59" spans="1:23" x14ac:dyDescent="0.25">
      <c r="A59" s="67" t="str">
        <f>+Tabla2[[#This Row],[NOMBRE DE CLIENTE]]&amp;Tabla2[[#This Row],[ESPACIO]]&amp;Tabla2[[#This Row],[CCF]]&amp;Tabla2[[#This Row],[ESPACIO]]&amp;Tabla2[[#This Row],[N° DOC]]</f>
        <v>ENMANUEL S.A DE C.V. CCF 24</v>
      </c>
      <c r="B59" s="67" t="s">
        <v>697</v>
      </c>
      <c r="C59" s="67" t="s">
        <v>414</v>
      </c>
      <c r="D59" s="67">
        <f>+VLOOKUP(Tabla2[[#This Row],[NOMBRE DE CLIENTE]],[3]CATALOGO!$A:$B,2,0)</f>
        <v>11030127</v>
      </c>
      <c r="E59" t="s">
        <v>516</v>
      </c>
      <c r="F59" t="s">
        <v>521</v>
      </c>
      <c r="G59" t="s">
        <v>1</v>
      </c>
      <c r="H59" t="s">
        <v>0</v>
      </c>
      <c r="I59" t="s">
        <v>499</v>
      </c>
      <c r="J59" t="s">
        <v>500</v>
      </c>
      <c r="K59">
        <v>24</v>
      </c>
      <c r="L59">
        <v>24</v>
      </c>
      <c r="M59" t="s">
        <v>254</v>
      </c>
      <c r="N59" t="s">
        <v>255</v>
      </c>
      <c r="O59" s="3">
        <v>0</v>
      </c>
      <c r="P59" s="3">
        <v>0</v>
      </c>
      <c r="Q59" s="3">
        <v>375</v>
      </c>
      <c r="R59" s="3">
        <v>48.75</v>
      </c>
      <c r="S59" s="3">
        <v>0</v>
      </c>
      <c r="T59" s="3">
        <v>0</v>
      </c>
      <c r="U59" s="72">
        <v>423.75</v>
      </c>
      <c r="V59" t="s">
        <v>1</v>
      </c>
      <c r="W59"/>
    </row>
    <row r="60" spans="1:23" x14ac:dyDescent="0.25">
      <c r="A60" s="67" t="str">
        <f>+Tabla2[[#This Row],[NOMBRE DE CLIENTE]]&amp;Tabla2[[#This Row],[ESPACIO]]&amp;Tabla2[[#This Row],[CCF]]&amp;Tabla2[[#This Row],[ESPACIO]]&amp;Tabla2[[#This Row],[N° DOC]]</f>
        <v>POLYBAG S.A DE C.V. CCF 23</v>
      </c>
      <c r="B60" s="67" t="s">
        <v>697</v>
      </c>
      <c r="C60" s="67" t="s">
        <v>414</v>
      </c>
      <c r="D60" s="67">
        <f>+VLOOKUP(Tabla2[[#This Row],[NOMBRE DE CLIENTE]],[3]CATALOGO!$A:$B,2,0)</f>
        <v>11030124</v>
      </c>
      <c r="E60" t="s">
        <v>516</v>
      </c>
      <c r="F60" t="s">
        <v>521</v>
      </c>
      <c r="G60" t="s">
        <v>1</v>
      </c>
      <c r="H60" t="s">
        <v>0</v>
      </c>
      <c r="I60" t="s">
        <v>499</v>
      </c>
      <c r="J60" t="s">
        <v>500</v>
      </c>
      <c r="K60">
        <v>23</v>
      </c>
      <c r="L60">
        <v>23</v>
      </c>
      <c r="M60" t="s">
        <v>256</v>
      </c>
      <c r="N60" t="s">
        <v>257</v>
      </c>
      <c r="O60" s="3">
        <v>0</v>
      </c>
      <c r="P60" s="3">
        <v>0</v>
      </c>
      <c r="Q60" s="3">
        <v>315</v>
      </c>
      <c r="R60" s="3">
        <v>40.950000000000003</v>
      </c>
      <c r="S60" s="3">
        <v>0</v>
      </c>
      <c r="T60" s="3">
        <v>0</v>
      </c>
      <c r="U60" s="72">
        <v>355.95</v>
      </c>
      <c r="V60" t="s">
        <v>1</v>
      </c>
      <c r="W60"/>
    </row>
    <row r="61" spans="1:23" x14ac:dyDescent="0.25">
      <c r="A61" s="67" t="str">
        <f>+Tabla2[[#This Row],[NOMBRE DE CLIENTE]]&amp;Tabla2[[#This Row],[ESPACIO]]&amp;Tabla2[[#This Row],[CCF]]&amp;Tabla2[[#This Row],[ESPACIO]]&amp;Tabla2[[#This Row],[N° DOC]]</f>
        <v>NEGOCIOS CAMYRAM S.A DE C.V CCF 22</v>
      </c>
      <c r="B61" s="67" t="s">
        <v>697</v>
      </c>
      <c r="C61" s="67" t="s">
        <v>414</v>
      </c>
      <c r="D61" s="67">
        <f>+VLOOKUP(Tabla2[[#This Row],[NOMBRE DE CLIENTE]],[3]CATALOGO!$A:$B,2,0)</f>
        <v>11030102</v>
      </c>
      <c r="E61" t="s">
        <v>516</v>
      </c>
      <c r="F61" t="s">
        <v>520</v>
      </c>
      <c r="G61" t="s">
        <v>1</v>
      </c>
      <c r="H61" t="s">
        <v>0</v>
      </c>
      <c r="I61" t="s">
        <v>499</v>
      </c>
      <c r="J61" t="s">
        <v>500</v>
      </c>
      <c r="K61">
        <v>22</v>
      </c>
      <c r="L61">
        <v>22</v>
      </c>
      <c r="M61" t="s">
        <v>246</v>
      </c>
      <c r="N61" t="s">
        <v>247</v>
      </c>
      <c r="O61" s="3">
        <v>0</v>
      </c>
      <c r="P61" s="3">
        <v>0</v>
      </c>
      <c r="Q61" s="3">
        <v>360.26</v>
      </c>
      <c r="R61" s="3">
        <v>46.833800000000004</v>
      </c>
      <c r="S61" s="3">
        <v>0</v>
      </c>
      <c r="T61" s="3">
        <v>0</v>
      </c>
      <c r="U61" s="72">
        <v>407.09379999999999</v>
      </c>
      <c r="V61" t="s">
        <v>1</v>
      </c>
      <c r="W61"/>
    </row>
    <row r="62" spans="1:23" x14ac:dyDescent="0.25">
      <c r="A62" s="67" t="str">
        <f>+Tabla2[[#This Row],[NOMBRE DE CLIENTE]]&amp;Tabla2[[#This Row],[ESPACIO]]&amp;Tabla2[[#This Row],[CCF]]&amp;Tabla2[[#This Row],[ESPACIO]]&amp;Tabla2[[#This Row],[N° DOC]]</f>
        <v>ANULADO CCF 21</v>
      </c>
      <c r="B62" s="67" t="s">
        <v>697</v>
      </c>
      <c r="C62" s="67" t="s">
        <v>414</v>
      </c>
      <c r="D62" s="67" t="e">
        <f>+VLOOKUP(Tabla2[[#This Row],[NOMBRE DE CLIENTE]],[3]CATALOGO!$A:$B,2,0)</f>
        <v>#N/A</v>
      </c>
      <c r="E62" t="s">
        <v>516</v>
      </c>
      <c r="F62" t="s">
        <v>520</v>
      </c>
      <c r="G62" t="s">
        <v>1</v>
      </c>
      <c r="H62" t="s">
        <v>0</v>
      </c>
      <c r="I62" t="s">
        <v>499</v>
      </c>
      <c r="J62" t="s">
        <v>500</v>
      </c>
      <c r="K62">
        <v>21</v>
      </c>
      <c r="L62">
        <v>21</v>
      </c>
      <c r="M62" t="s">
        <v>186</v>
      </c>
      <c r="N62" t="s">
        <v>30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72">
        <v>0</v>
      </c>
      <c r="V62" t="s">
        <v>1</v>
      </c>
      <c r="W62"/>
    </row>
    <row r="63" spans="1:23" x14ac:dyDescent="0.25">
      <c r="A63" s="67" t="str">
        <f>+Tabla2[[#This Row],[NOMBRE DE CLIENTE]]&amp;Tabla2[[#This Row],[ESPACIO]]&amp;Tabla2[[#This Row],[CCF]]&amp;Tabla2[[#This Row],[ESPACIO]]&amp;Tabla2[[#This Row],[N° DOC]]</f>
        <v>SUPER REPUESTOS EL SALVADOR S.A DE C.V. CCF 20</v>
      </c>
      <c r="B63" s="67" t="s">
        <v>697</v>
      </c>
      <c r="C63" s="67" t="s">
        <v>414</v>
      </c>
      <c r="D63" s="67">
        <f>+VLOOKUP(Tabla2[[#This Row],[NOMBRE DE CLIENTE]],[3]CATALOGO!$A:$B,2,0)</f>
        <v>11030115</v>
      </c>
      <c r="E63" t="s">
        <v>516</v>
      </c>
      <c r="F63" t="s">
        <v>519</v>
      </c>
      <c r="G63" t="s">
        <v>1</v>
      </c>
      <c r="H63" t="s">
        <v>0</v>
      </c>
      <c r="I63" t="s">
        <v>499</v>
      </c>
      <c r="J63" t="s">
        <v>500</v>
      </c>
      <c r="K63">
        <v>20</v>
      </c>
      <c r="L63">
        <v>20</v>
      </c>
      <c r="M63" t="s">
        <v>264</v>
      </c>
      <c r="N63" t="s">
        <v>265</v>
      </c>
      <c r="O63" s="3">
        <v>0</v>
      </c>
      <c r="P63" s="3">
        <v>0</v>
      </c>
      <c r="Q63" s="3">
        <v>150</v>
      </c>
      <c r="R63" s="3">
        <v>19.5</v>
      </c>
      <c r="S63" s="3">
        <v>0</v>
      </c>
      <c r="T63" s="3">
        <v>0</v>
      </c>
      <c r="U63" s="72">
        <v>169.5</v>
      </c>
      <c r="V63" t="s">
        <v>1</v>
      </c>
      <c r="W63"/>
    </row>
    <row r="64" spans="1:23" x14ac:dyDescent="0.25">
      <c r="A64" s="67" t="str">
        <f>+Tabla2[[#This Row],[NOMBRE DE CLIENTE]]&amp;Tabla2[[#This Row],[ESPACIO]]&amp;Tabla2[[#This Row],[CCF]]&amp;Tabla2[[#This Row],[ESPACIO]]&amp;Tabla2[[#This Row],[N° DOC]]</f>
        <v>PROGURSA S.A DE C.V. CCF 19</v>
      </c>
      <c r="B64" s="67" t="s">
        <v>697</v>
      </c>
      <c r="C64" s="67" t="s">
        <v>414</v>
      </c>
      <c r="D64" s="67">
        <f>+VLOOKUP(Tabla2[[#This Row],[NOMBRE DE CLIENTE]],[3]CATALOGO!$A:$B,2,0)</f>
        <v>11030137</v>
      </c>
      <c r="E64" t="s">
        <v>516</v>
      </c>
      <c r="F64" t="s">
        <v>519</v>
      </c>
      <c r="G64" t="s">
        <v>1</v>
      </c>
      <c r="H64" t="s">
        <v>0</v>
      </c>
      <c r="I64" t="s">
        <v>499</v>
      </c>
      <c r="J64" t="s">
        <v>500</v>
      </c>
      <c r="K64">
        <v>19</v>
      </c>
      <c r="L64">
        <v>19</v>
      </c>
      <c r="M64" t="s">
        <v>266</v>
      </c>
      <c r="N64" t="s">
        <v>267</v>
      </c>
      <c r="O64" s="3">
        <v>0</v>
      </c>
      <c r="P64" s="3">
        <v>0</v>
      </c>
      <c r="Q64" s="3">
        <v>150</v>
      </c>
      <c r="R64" s="3">
        <v>19.5</v>
      </c>
      <c r="S64" s="3">
        <v>0</v>
      </c>
      <c r="T64" s="3">
        <v>0</v>
      </c>
      <c r="U64" s="72">
        <v>169.5</v>
      </c>
      <c r="V64" t="s">
        <v>1</v>
      </c>
      <c r="W64"/>
    </row>
    <row r="65" spans="1:23" x14ac:dyDescent="0.25">
      <c r="A65" s="67" t="str">
        <f>+Tabla2[[#This Row],[NOMBRE DE CLIENTE]]&amp;Tabla2[[#This Row],[ESPACIO]]&amp;Tabla2[[#This Row],[CCF]]&amp;Tabla2[[#This Row],[ESPACIO]]&amp;Tabla2[[#This Row],[N° DOC]]</f>
        <v>OPERADORA DEL SUR, S. A. DE C.V. CCF 18</v>
      </c>
      <c r="B65" s="67" t="s">
        <v>697</v>
      </c>
      <c r="C65" s="67" t="s">
        <v>414</v>
      </c>
      <c r="D65" s="67">
        <f>+VLOOKUP(Tabla2[[#This Row],[NOMBRE DE CLIENTE]],[3]CATALOGO!$A:$B,2,0)</f>
        <v>11030105</v>
      </c>
      <c r="E65" t="s">
        <v>516</v>
      </c>
      <c r="F65" t="s">
        <v>519</v>
      </c>
      <c r="G65" t="s">
        <v>1</v>
      </c>
      <c r="H65" t="s">
        <v>0</v>
      </c>
      <c r="I65" t="s">
        <v>499</v>
      </c>
      <c r="J65" t="s">
        <v>500</v>
      </c>
      <c r="K65">
        <v>18</v>
      </c>
      <c r="L65">
        <v>18</v>
      </c>
      <c r="M65" t="s">
        <v>240</v>
      </c>
      <c r="N65" t="s">
        <v>241</v>
      </c>
      <c r="O65" s="3">
        <v>0</v>
      </c>
      <c r="P65" s="3">
        <v>0</v>
      </c>
      <c r="Q65" s="3">
        <v>728.19</v>
      </c>
      <c r="R65" s="3">
        <v>94.664700000000011</v>
      </c>
      <c r="S65" s="3">
        <v>0</v>
      </c>
      <c r="T65" s="3">
        <v>0</v>
      </c>
      <c r="U65" s="72">
        <v>822.85470000000009</v>
      </c>
      <c r="V65" t="s">
        <v>1</v>
      </c>
      <c r="W65"/>
    </row>
    <row r="66" spans="1:23" x14ac:dyDescent="0.25">
      <c r="A66" s="67" t="str">
        <f>+Tabla2[[#This Row],[NOMBRE DE CLIENTE]]&amp;Tabla2[[#This Row],[ESPACIO]]&amp;Tabla2[[#This Row],[CCF]]&amp;Tabla2[[#This Row],[ESPACIO]]&amp;Tabla2[[#This Row],[N° DOC]]</f>
        <v>BANCO AGRICOLA, S.A. CCF 17</v>
      </c>
      <c r="B66" s="67" t="s">
        <v>697</v>
      </c>
      <c r="C66" s="67" t="s">
        <v>414</v>
      </c>
      <c r="D66" s="67">
        <f>+VLOOKUP(Tabla2[[#This Row],[NOMBRE DE CLIENTE]],[3]CATALOGO!$A:$B,2,0)</f>
        <v>11030106</v>
      </c>
      <c r="E66" t="s">
        <v>516</v>
      </c>
      <c r="F66" t="s">
        <v>519</v>
      </c>
      <c r="G66" t="s">
        <v>1</v>
      </c>
      <c r="H66" t="s">
        <v>0</v>
      </c>
      <c r="I66" t="s">
        <v>499</v>
      </c>
      <c r="J66" t="s">
        <v>500</v>
      </c>
      <c r="K66">
        <v>17</v>
      </c>
      <c r="L66">
        <v>17</v>
      </c>
      <c r="M66" t="s">
        <v>244</v>
      </c>
      <c r="N66" t="s">
        <v>245</v>
      </c>
      <c r="O66" s="3">
        <v>0</v>
      </c>
      <c r="P66" s="3">
        <v>0</v>
      </c>
      <c r="Q66" s="3">
        <v>152.65</v>
      </c>
      <c r="R66" s="3">
        <v>19.8445</v>
      </c>
      <c r="S66" s="3">
        <v>0</v>
      </c>
      <c r="T66" s="3">
        <v>0</v>
      </c>
      <c r="U66" s="72">
        <v>172.49450000000002</v>
      </c>
      <c r="V66" t="s">
        <v>1</v>
      </c>
      <c r="W66"/>
    </row>
    <row r="67" spans="1:23" x14ac:dyDescent="0.25">
      <c r="A67" s="67" t="str">
        <f>+Tabla2[[#This Row],[NOMBRE DE CLIENTE]]&amp;Tabla2[[#This Row],[ESPACIO]]&amp;Tabla2[[#This Row],[CCF]]&amp;Tabla2[[#This Row],[ESPACIO]]&amp;Tabla2[[#This Row],[N° DOC]]</f>
        <v>BANCO AGRICOLA, S.A. CCF 16</v>
      </c>
      <c r="B67" s="67" t="s">
        <v>697</v>
      </c>
      <c r="C67" s="67" t="s">
        <v>414</v>
      </c>
      <c r="D67" s="67">
        <f>+VLOOKUP(Tabla2[[#This Row],[NOMBRE DE CLIENTE]],[3]CATALOGO!$A:$B,2,0)</f>
        <v>11030106</v>
      </c>
      <c r="E67" t="s">
        <v>516</v>
      </c>
      <c r="F67" t="s">
        <v>519</v>
      </c>
      <c r="G67" t="s">
        <v>1</v>
      </c>
      <c r="H67" t="s">
        <v>0</v>
      </c>
      <c r="I67" t="s">
        <v>499</v>
      </c>
      <c r="J67" t="s">
        <v>500</v>
      </c>
      <c r="K67">
        <v>16</v>
      </c>
      <c r="L67">
        <v>16</v>
      </c>
      <c r="M67" t="s">
        <v>244</v>
      </c>
      <c r="N67" t="s">
        <v>245</v>
      </c>
      <c r="O67" s="3">
        <v>0</v>
      </c>
      <c r="P67" s="3">
        <v>0</v>
      </c>
      <c r="Q67" s="3">
        <v>152.65</v>
      </c>
      <c r="R67" s="3">
        <v>19.8445</v>
      </c>
      <c r="S67" s="3">
        <v>0</v>
      </c>
      <c r="T67" s="3">
        <v>0</v>
      </c>
      <c r="U67" s="72">
        <v>172.49450000000002</v>
      </c>
      <c r="V67" t="s">
        <v>1</v>
      </c>
      <c r="W67"/>
    </row>
    <row r="68" spans="1:23" x14ac:dyDescent="0.25">
      <c r="A68" s="67" t="str">
        <f>+Tabla2[[#This Row],[NOMBRE DE CLIENTE]]&amp;Tabla2[[#This Row],[ESPACIO]]&amp;Tabla2[[#This Row],[CCF]]&amp;Tabla2[[#This Row],[ESPACIO]]&amp;Tabla2[[#This Row],[N° DOC]]</f>
        <v>BANCO AGRICOLA, S.A. CCF 15</v>
      </c>
      <c r="B68" s="67" t="s">
        <v>697</v>
      </c>
      <c r="C68" s="67" t="s">
        <v>414</v>
      </c>
      <c r="D68" s="67">
        <f>+VLOOKUP(Tabla2[[#This Row],[NOMBRE DE CLIENTE]],[3]CATALOGO!$A:$B,2,0)</f>
        <v>11030106</v>
      </c>
      <c r="E68" t="s">
        <v>516</v>
      </c>
      <c r="F68" t="s">
        <v>519</v>
      </c>
      <c r="G68" t="s">
        <v>1</v>
      </c>
      <c r="H68" t="s">
        <v>0</v>
      </c>
      <c r="I68" t="s">
        <v>499</v>
      </c>
      <c r="J68" t="s">
        <v>500</v>
      </c>
      <c r="K68">
        <v>15</v>
      </c>
      <c r="L68">
        <v>15</v>
      </c>
      <c r="M68" t="s">
        <v>244</v>
      </c>
      <c r="N68" t="s">
        <v>245</v>
      </c>
      <c r="O68" s="3">
        <v>0</v>
      </c>
      <c r="P68" s="3">
        <v>0</v>
      </c>
      <c r="Q68" s="3">
        <v>357.36</v>
      </c>
      <c r="R68" s="3">
        <v>46.456800000000001</v>
      </c>
      <c r="S68" s="3">
        <v>0</v>
      </c>
      <c r="T68" s="3">
        <v>0</v>
      </c>
      <c r="U68" s="72">
        <v>403.8168</v>
      </c>
      <c r="V68" t="s">
        <v>1</v>
      </c>
      <c r="W68"/>
    </row>
    <row r="69" spans="1:23" x14ac:dyDescent="0.25">
      <c r="A69" s="67" t="str">
        <f>+Tabla2[[#This Row],[NOMBRE DE CLIENTE]]&amp;Tabla2[[#This Row],[ESPACIO]]&amp;Tabla2[[#This Row],[CCF]]&amp;Tabla2[[#This Row],[ESPACIO]]&amp;Tabla2[[#This Row],[N° DOC]]</f>
        <v>HOTELES S.A DE C.V. CCF 14</v>
      </c>
      <c r="B69" s="67" t="s">
        <v>697</v>
      </c>
      <c r="C69" s="67" t="s">
        <v>414</v>
      </c>
      <c r="D69" s="67">
        <f>+VLOOKUP(Tabla2[[#This Row],[NOMBRE DE CLIENTE]],[3]CATALOGO!$A:$B,2,0)</f>
        <v>11030111</v>
      </c>
      <c r="E69" t="s">
        <v>516</v>
      </c>
      <c r="F69" t="s">
        <v>519</v>
      </c>
      <c r="G69" t="s">
        <v>1</v>
      </c>
      <c r="H69" t="s">
        <v>0</v>
      </c>
      <c r="I69" t="s">
        <v>499</v>
      </c>
      <c r="J69" t="s">
        <v>500</v>
      </c>
      <c r="K69">
        <v>14</v>
      </c>
      <c r="L69">
        <v>14</v>
      </c>
      <c r="M69" t="s">
        <v>268</v>
      </c>
      <c r="N69" t="s">
        <v>269</v>
      </c>
      <c r="O69" s="3">
        <v>0</v>
      </c>
      <c r="P69" s="3">
        <v>0</v>
      </c>
      <c r="Q69" s="3">
        <v>750</v>
      </c>
      <c r="R69" s="3">
        <v>97.5</v>
      </c>
      <c r="S69" s="3">
        <v>0</v>
      </c>
      <c r="T69" s="3">
        <v>0</v>
      </c>
      <c r="U69" s="72">
        <v>847.5</v>
      </c>
      <c r="V69" t="s">
        <v>1</v>
      </c>
      <c r="W69"/>
    </row>
    <row r="70" spans="1:23" x14ac:dyDescent="0.25">
      <c r="A70" s="67" t="str">
        <f>+Tabla2[[#This Row],[NOMBRE DE CLIENTE]]&amp;Tabla2[[#This Row],[ESPACIO]]&amp;Tabla2[[#This Row],[CCF]]&amp;Tabla2[[#This Row],[ESPACIO]]&amp;Tabla2[[#This Row],[N° DOC]]</f>
        <v>TALLER DIDEA, S.A. DE C.V. CCF 13</v>
      </c>
      <c r="B70" s="67" t="s">
        <v>697</v>
      </c>
      <c r="C70" s="67" t="s">
        <v>414</v>
      </c>
      <c r="D70" s="67">
        <f>+VLOOKUP(Tabla2[[#This Row],[NOMBRE DE CLIENTE]],[3]CATALOGO!$A:$B,2,0)</f>
        <v>11030109</v>
      </c>
      <c r="E70" t="s">
        <v>516</v>
      </c>
      <c r="F70" t="s">
        <v>519</v>
      </c>
      <c r="G70" t="s">
        <v>1</v>
      </c>
      <c r="H70" t="s">
        <v>0</v>
      </c>
      <c r="I70" t="s">
        <v>499</v>
      </c>
      <c r="J70" t="s">
        <v>500</v>
      </c>
      <c r="K70">
        <v>13</v>
      </c>
      <c r="L70">
        <v>13</v>
      </c>
      <c r="M70" t="s">
        <v>272</v>
      </c>
      <c r="N70" t="s">
        <v>273</v>
      </c>
      <c r="O70" s="3">
        <v>0</v>
      </c>
      <c r="P70" s="3">
        <v>0</v>
      </c>
      <c r="Q70" s="3">
        <v>377.6</v>
      </c>
      <c r="R70" s="3">
        <v>49.088000000000008</v>
      </c>
      <c r="S70" s="3">
        <v>0</v>
      </c>
      <c r="T70" s="3">
        <v>0</v>
      </c>
      <c r="U70" s="72">
        <v>426.68800000000005</v>
      </c>
      <c r="V70" t="s">
        <v>1</v>
      </c>
      <c r="W70"/>
    </row>
    <row r="71" spans="1:23" x14ac:dyDescent="0.25">
      <c r="A71" s="67" t="str">
        <f>+Tabla2[[#This Row],[NOMBRE DE CLIENTE]]&amp;Tabla2[[#This Row],[ESPACIO]]&amp;Tabla2[[#This Row],[CCF]]&amp;Tabla2[[#This Row],[ESPACIO]]&amp;Tabla2[[#This Row],[N° DOC]]</f>
        <v>DIDEA S.A DE C.V. CCF 12</v>
      </c>
      <c r="B71" s="67" t="s">
        <v>697</v>
      </c>
      <c r="C71" s="67" t="s">
        <v>414</v>
      </c>
      <c r="D71" s="67">
        <f>+VLOOKUP(Tabla2[[#This Row],[NOMBRE DE CLIENTE]],[3]CATALOGO!$A:$B,2,0)</f>
        <v>11030117</v>
      </c>
      <c r="E71" t="s">
        <v>516</v>
      </c>
      <c r="F71" t="s">
        <v>519</v>
      </c>
      <c r="G71" t="s">
        <v>1</v>
      </c>
      <c r="H71" t="s">
        <v>0</v>
      </c>
      <c r="I71" t="s">
        <v>499</v>
      </c>
      <c r="J71" t="s">
        <v>500</v>
      </c>
      <c r="K71">
        <v>12</v>
      </c>
      <c r="L71">
        <v>12</v>
      </c>
      <c r="M71" t="s">
        <v>274</v>
      </c>
      <c r="N71" t="s">
        <v>275</v>
      </c>
      <c r="O71" s="3">
        <v>0</v>
      </c>
      <c r="P71" s="3">
        <v>0</v>
      </c>
      <c r="Q71" s="3">
        <v>141.1</v>
      </c>
      <c r="R71" s="3">
        <v>18.343</v>
      </c>
      <c r="S71" s="3">
        <v>0</v>
      </c>
      <c r="T71" s="3">
        <v>0</v>
      </c>
      <c r="U71" s="72">
        <v>159.44299999999998</v>
      </c>
      <c r="V71" t="s">
        <v>1</v>
      </c>
      <c r="W71"/>
    </row>
    <row r="72" spans="1:23" x14ac:dyDescent="0.25">
      <c r="A72" s="67" t="str">
        <f>+Tabla2[[#This Row],[NOMBRE DE CLIENTE]]&amp;Tabla2[[#This Row],[ESPACIO]]&amp;Tabla2[[#This Row],[CCF]]&amp;Tabla2[[#This Row],[ESPACIO]]&amp;Tabla2[[#This Row],[N° DOC]]</f>
        <v>PINTURA Y ENDEREZADO S.A DE C.V. CCF 11</v>
      </c>
      <c r="B72" s="67" t="s">
        <v>697</v>
      </c>
      <c r="C72" s="67" t="s">
        <v>414</v>
      </c>
      <c r="D72" s="67">
        <f>+VLOOKUP(Tabla2[[#This Row],[NOMBRE DE CLIENTE]],[3]CATALOGO!$A:$B,2,0)</f>
        <v>11030112</v>
      </c>
      <c r="E72" t="s">
        <v>516</v>
      </c>
      <c r="F72" t="s">
        <v>519</v>
      </c>
      <c r="G72" t="s">
        <v>1</v>
      </c>
      <c r="H72" t="s">
        <v>0</v>
      </c>
      <c r="I72" t="s">
        <v>499</v>
      </c>
      <c r="J72" t="s">
        <v>500</v>
      </c>
      <c r="K72">
        <v>11</v>
      </c>
      <c r="L72">
        <v>11</v>
      </c>
      <c r="M72" t="s">
        <v>270</v>
      </c>
      <c r="N72" t="s">
        <v>271</v>
      </c>
      <c r="O72" s="3">
        <v>0</v>
      </c>
      <c r="P72" s="3">
        <v>0</v>
      </c>
      <c r="Q72" s="3">
        <v>148.04</v>
      </c>
      <c r="R72" s="3">
        <v>19.245200000000001</v>
      </c>
      <c r="S72" s="3">
        <v>0</v>
      </c>
      <c r="T72" s="3">
        <v>0</v>
      </c>
      <c r="U72" s="72">
        <v>167.2852</v>
      </c>
      <c r="V72" t="s">
        <v>1</v>
      </c>
      <c r="W72"/>
    </row>
    <row r="73" spans="1:23" x14ac:dyDescent="0.25">
      <c r="A73" s="67" t="str">
        <f>+Tabla2[[#This Row],[NOMBRE DE CLIENTE]]&amp;Tabla2[[#This Row],[ESPACIO]]&amp;Tabla2[[#This Row],[CCF]]&amp;Tabla2[[#This Row],[ESPACIO]]&amp;Tabla2[[#This Row],[N° DOC]]</f>
        <v>PRODUCTOS CARNICOS S.A DE C.V. CCF 10</v>
      </c>
      <c r="B73" s="67" t="s">
        <v>697</v>
      </c>
      <c r="C73" s="67" t="s">
        <v>414</v>
      </c>
      <c r="D73" s="67">
        <f>+VLOOKUP(Tabla2[[#This Row],[NOMBRE DE CLIENTE]],[3]CATALOGO!$A:$B,2,0)</f>
        <v>11030103</v>
      </c>
      <c r="E73" t="s">
        <v>87</v>
      </c>
      <c r="F73" t="s">
        <v>108</v>
      </c>
      <c r="G73" t="s">
        <v>1</v>
      </c>
      <c r="H73" t="s">
        <v>0</v>
      </c>
      <c r="I73" t="s">
        <v>499</v>
      </c>
      <c r="J73" t="s">
        <v>500</v>
      </c>
      <c r="K73">
        <v>10</v>
      </c>
      <c r="L73">
        <v>10</v>
      </c>
      <c r="M73" t="s">
        <v>242</v>
      </c>
      <c r="N73" t="s">
        <v>243</v>
      </c>
      <c r="O73" s="3">
        <v>0</v>
      </c>
      <c r="P73" s="3">
        <v>0</v>
      </c>
      <c r="Q73" s="3">
        <v>2498.4</v>
      </c>
      <c r="R73" s="3">
        <v>324.79200000000003</v>
      </c>
      <c r="S73" s="3">
        <v>0</v>
      </c>
      <c r="T73" s="3">
        <v>0</v>
      </c>
      <c r="U73" s="3">
        <v>2823.192</v>
      </c>
      <c r="V73" t="s">
        <v>1</v>
      </c>
      <c r="W73"/>
    </row>
    <row r="74" spans="1:23" x14ac:dyDescent="0.25">
      <c r="A74" s="67" t="str">
        <f>+Tabla2[[#This Row],[NOMBRE DE CLIENTE]]&amp;Tabla2[[#This Row],[ESPACIO]]&amp;Tabla2[[#This Row],[CCF]]&amp;Tabla2[[#This Row],[ESPACIO]]&amp;Tabla2[[#This Row],[N° DOC]]</f>
        <v>PRODUCTOS CARNICOS S.A DE C.V. CCF 9</v>
      </c>
      <c r="B74" s="67" t="s">
        <v>697</v>
      </c>
      <c r="C74" s="67" t="s">
        <v>414</v>
      </c>
      <c r="D74" s="67">
        <f>+VLOOKUP(Tabla2[[#This Row],[NOMBRE DE CLIENTE]],[3]CATALOGO!$A:$B,2,0)</f>
        <v>11030103</v>
      </c>
      <c r="E74" t="s">
        <v>87</v>
      </c>
      <c r="F74" t="s">
        <v>108</v>
      </c>
      <c r="G74" t="s">
        <v>1</v>
      </c>
      <c r="H74" t="s">
        <v>0</v>
      </c>
      <c r="I74" t="s">
        <v>499</v>
      </c>
      <c r="J74" t="s">
        <v>500</v>
      </c>
      <c r="K74">
        <v>9</v>
      </c>
      <c r="L74">
        <v>9</v>
      </c>
      <c r="M74" t="s">
        <v>242</v>
      </c>
      <c r="N74" t="s">
        <v>243</v>
      </c>
      <c r="O74" s="3">
        <v>0</v>
      </c>
      <c r="P74" s="3">
        <v>0</v>
      </c>
      <c r="Q74" s="3">
        <v>344.6</v>
      </c>
      <c r="R74" s="3">
        <v>44.798000000000002</v>
      </c>
      <c r="S74" s="3">
        <v>0</v>
      </c>
      <c r="T74" s="3">
        <v>0</v>
      </c>
      <c r="U74" s="3">
        <v>389.39800000000002</v>
      </c>
      <c r="V74" t="s">
        <v>1</v>
      </c>
      <c r="W74"/>
    </row>
    <row r="75" spans="1:23" x14ac:dyDescent="0.25">
      <c r="A75" s="67" t="str">
        <f>+Tabla2[[#This Row],[NOMBRE DE CLIENTE]]&amp;Tabla2[[#This Row],[ESPACIO]]&amp;Tabla2[[#This Row],[CCF]]&amp;Tabla2[[#This Row],[ESPACIO]]&amp;Tabla2[[#This Row],[N° DOC]]</f>
        <v>OPERADORA DEL SUR, S. A. DE C.V. CCF 8</v>
      </c>
      <c r="B75" s="67" t="s">
        <v>697</v>
      </c>
      <c r="C75" s="67" t="s">
        <v>414</v>
      </c>
      <c r="D75" s="67">
        <f>+VLOOKUP(Tabla2[[#This Row],[NOMBRE DE CLIENTE]],[3]CATALOGO!$A:$B,2,0)</f>
        <v>11030105</v>
      </c>
      <c r="E75" t="s">
        <v>87</v>
      </c>
      <c r="F75" t="s">
        <v>95</v>
      </c>
      <c r="G75" t="s">
        <v>1</v>
      </c>
      <c r="H75" t="s">
        <v>0</v>
      </c>
      <c r="I75" t="s">
        <v>499</v>
      </c>
      <c r="J75" t="s">
        <v>500</v>
      </c>
      <c r="K75">
        <v>8</v>
      </c>
      <c r="L75">
        <v>8</v>
      </c>
      <c r="M75" t="s">
        <v>240</v>
      </c>
      <c r="N75" t="s">
        <v>241</v>
      </c>
      <c r="O75" s="3">
        <v>0</v>
      </c>
      <c r="P75" s="3">
        <v>0</v>
      </c>
      <c r="Q75" s="3">
        <v>7506.31</v>
      </c>
      <c r="R75" s="3">
        <v>975.82030000000009</v>
      </c>
      <c r="S75" s="3">
        <v>0</v>
      </c>
      <c r="T75" s="3">
        <v>0</v>
      </c>
      <c r="U75" s="3">
        <v>8482.1303000000007</v>
      </c>
      <c r="V75" t="s">
        <v>1</v>
      </c>
      <c r="W75"/>
    </row>
    <row r="76" spans="1:23" x14ac:dyDescent="0.25">
      <c r="A76" s="67" t="str">
        <f>+Tabla2[[#This Row],[NOMBRE DE CLIENTE]]&amp;Tabla2[[#This Row],[ESPACIO]]&amp;Tabla2[[#This Row],[CCF]]&amp;Tabla2[[#This Row],[ESPACIO]]&amp;Tabla2[[#This Row],[N° DOC]]</f>
        <v>NEGOCIOS CAMYRAM S.A DE C.V CCF 7</v>
      </c>
      <c r="B76" s="67" t="s">
        <v>697</v>
      </c>
      <c r="C76" s="67" t="s">
        <v>414</v>
      </c>
      <c r="D76" s="67">
        <f>+VLOOKUP(Tabla2[[#This Row],[NOMBRE DE CLIENTE]],[3]CATALOGO!$A:$B,2,0)</f>
        <v>11030102</v>
      </c>
      <c r="E76" t="s">
        <v>87</v>
      </c>
      <c r="F76" t="s">
        <v>115</v>
      </c>
      <c r="G76" t="s">
        <v>1</v>
      </c>
      <c r="H76" t="s">
        <v>0</v>
      </c>
      <c r="I76" t="s">
        <v>499</v>
      </c>
      <c r="J76" t="s">
        <v>500</v>
      </c>
      <c r="K76">
        <v>7</v>
      </c>
      <c r="L76">
        <v>7</v>
      </c>
      <c r="M76" t="s">
        <v>246</v>
      </c>
      <c r="N76" t="s">
        <v>247</v>
      </c>
      <c r="O76" s="3">
        <v>0</v>
      </c>
      <c r="P76" s="3">
        <v>0</v>
      </c>
      <c r="Q76" s="3">
        <v>360.26</v>
      </c>
      <c r="R76" s="3">
        <v>46.833800000000004</v>
      </c>
      <c r="S76" s="3">
        <v>0</v>
      </c>
      <c r="T76" s="3">
        <v>0</v>
      </c>
      <c r="U76" s="3">
        <v>407.09379999999999</v>
      </c>
      <c r="V76" t="s">
        <v>1</v>
      </c>
      <c r="W76"/>
    </row>
    <row r="77" spans="1:23" x14ac:dyDescent="0.25">
      <c r="A77" s="67" t="str">
        <f>+Tabla2[[#This Row],[NOMBRE DE CLIENTE]]&amp;Tabla2[[#This Row],[ESPACIO]]&amp;Tabla2[[#This Row],[CCF]]&amp;Tabla2[[#This Row],[ESPACIO]]&amp;Tabla2[[#This Row],[N° DOC]]</f>
        <v>ESTABLECIMIENTOS ANCALMO, S.A DE C.V CCF 6</v>
      </c>
      <c r="B77" s="67" t="s">
        <v>697</v>
      </c>
      <c r="C77" s="67" t="s">
        <v>414</v>
      </c>
      <c r="D77" s="67">
        <f>+VLOOKUP(Tabla2[[#This Row],[NOMBRE DE CLIENTE]],[3]CATALOGO!$A:$B,2,0)</f>
        <v>11030110</v>
      </c>
      <c r="E77" t="s">
        <v>87</v>
      </c>
      <c r="F77" t="s">
        <v>111</v>
      </c>
      <c r="G77" t="s">
        <v>1</v>
      </c>
      <c r="H77" t="s">
        <v>0</v>
      </c>
      <c r="I77" t="s">
        <v>499</v>
      </c>
      <c r="J77" t="s">
        <v>500</v>
      </c>
      <c r="K77">
        <v>6</v>
      </c>
      <c r="L77">
        <v>6</v>
      </c>
      <c r="M77" t="s">
        <v>282</v>
      </c>
      <c r="N77" t="s">
        <v>283</v>
      </c>
      <c r="O77" s="3">
        <v>0</v>
      </c>
      <c r="P77" s="3">
        <v>0</v>
      </c>
      <c r="Q77" s="3">
        <v>143.63999999999999</v>
      </c>
      <c r="R77" s="3">
        <v>18.673199999999998</v>
      </c>
      <c r="S77" s="3">
        <v>0</v>
      </c>
      <c r="T77" s="3">
        <v>0</v>
      </c>
      <c r="U77" s="3">
        <v>162.31319999999999</v>
      </c>
      <c r="V77" t="s">
        <v>1</v>
      </c>
      <c r="W77"/>
    </row>
    <row r="78" spans="1:23" x14ac:dyDescent="0.25">
      <c r="A78" s="67" t="str">
        <f>+Tabla2[[#This Row],[NOMBRE DE CLIENTE]]&amp;Tabla2[[#This Row],[ESPACIO]]&amp;Tabla2[[#This Row],[CCF]]&amp;Tabla2[[#This Row],[ESPACIO]]&amp;Tabla2[[#This Row],[N° DOC]]</f>
        <v>OPERADORA DEL SUR, S. A. DE C.V. CCF 5</v>
      </c>
      <c r="B78" s="67" t="s">
        <v>697</v>
      </c>
      <c r="C78" s="67" t="s">
        <v>414</v>
      </c>
      <c r="D78" s="67">
        <f>+VLOOKUP(Tabla2[[#This Row],[NOMBRE DE CLIENTE]],[3]CATALOGO!$A:$B,2,0)</f>
        <v>11030105</v>
      </c>
      <c r="E78" t="s">
        <v>87</v>
      </c>
      <c r="F78" t="s">
        <v>111</v>
      </c>
      <c r="G78" t="s">
        <v>1</v>
      </c>
      <c r="H78" t="s">
        <v>0</v>
      </c>
      <c r="I78" t="s">
        <v>499</v>
      </c>
      <c r="J78" t="s">
        <v>500</v>
      </c>
      <c r="K78">
        <v>5</v>
      </c>
      <c r="L78">
        <v>5</v>
      </c>
      <c r="M78" t="s">
        <v>240</v>
      </c>
      <c r="N78" t="s">
        <v>241</v>
      </c>
      <c r="O78" s="3">
        <v>0</v>
      </c>
      <c r="P78" s="3">
        <v>0</v>
      </c>
      <c r="Q78" s="3">
        <v>225.03</v>
      </c>
      <c r="R78" s="3">
        <v>29.253900000000002</v>
      </c>
      <c r="S78" s="3">
        <v>0</v>
      </c>
      <c r="T78" s="3">
        <v>0</v>
      </c>
      <c r="U78" s="3">
        <v>254.28390000000002</v>
      </c>
      <c r="V78" t="s">
        <v>1</v>
      </c>
      <c r="W78"/>
    </row>
    <row r="79" spans="1:23" x14ac:dyDescent="0.25">
      <c r="A79" s="67" t="str">
        <f>+Tabla2[[#This Row],[NOMBRE DE CLIENTE]]&amp;Tabla2[[#This Row],[ESPACIO]]&amp;Tabla2[[#This Row],[CCF]]&amp;Tabla2[[#This Row],[ESPACIO]]&amp;Tabla2[[#This Row],[N° DOC]]</f>
        <v>OPERADORA DEL SUR, S. A. DE C.V. CCF 4</v>
      </c>
      <c r="B79" s="67" t="s">
        <v>697</v>
      </c>
      <c r="C79" s="67" t="s">
        <v>414</v>
      </c>
      <c r="D79" s="67">
        <f>+VLOOKUP(Tabla2[[#This Row],[NOMBRE DE CLIENTE]],[3]CATALOGO!$A:$B,2,0)</f>
        <v>11030105</v>
      </c>
      <c r="E79" t="s">
        <v>87</v>
      </c>
      <c r="F79" t="s">
        <v>111</v>
      </c>
      <c r="G79" t="s">
        <v>1</v>
      </c>
      <c r="H79" t="s">
        <v>0</v>
      </c>
      <c r="I79" t="s">
        <v>499</v>
      </c>
      <c r="J79" t="s">
        <v>500</v>
      </c>
      <c r="K79">
        <v>4</v>
      </c>
      <c r="L79">
        <v>4</v>
      </c>
      <c r="M79" t="s">
        <v>240</v>
      </c>
      <c r="N79" t="s">
        <v>241</v>
      </c>
      <c r="O79" s="3">
        <v>0</v>
      </c>
      <c r="P79" s="3">
        <v>0</v>
      </c>
      <c r="Q79" s="3">
        <v>500</v>
      </c>
      <c r="R79" s="3">
        <v>65</v>
      </c>
      <c r="S79" s="3">
        <v>0</v>
      </c>
      <c r="T79" s="3">
        <v>0</v>
      </c>
      <c r="U79" s="3">
        <v>565</v>
      </c>
      <c r="V79" t="s">
        <v>1</v>
      </c>
      <c r="W79"/>
    </row>
    <row r="80" spans="1:23" x14ac:dyDescent="0.25">
      <c r="A80" s="67" t="str">
        <f>+Tabla2[[#This Row],[NOMBRE DE CLIENTE]]&amp;Tabla2[[#This Row],[ESPACIO]]&amp;Tabla2[[#This Row],[CCF]]&amp;Tabla2[[#This Row],[ESPACIO]]&amp;Tabla2[[#This Row],[N° DOC]]</f>
        <v>OPERADORA DEL SUR, S. A. DE C.V. CCF 3</v>
      </c>
      <c r="B80" s="67" t="s">
        <v>697</v>
      </c>
      <c r="C80" s="67" t="s">
        <v>414</v>
      </c>
      <c r="D80" s="67">
        <f>+VLOOKUP(Tabla2[[#This Row],[NOMBRE DE CLIENTE]],[3]CATALOGO!$A:$B,2,0)</f>
        <v>11030105</v>
      </c>
      <c r="E80" t="s">
        <v>87</v>
      </c>
      <c r="F80" t="s">
        <v>111</v>
      </c>
      <c r="G80" t="s">
        <v>1</v>
      </c>
      <c r="H80" t="s">
        <v>0</v>
      </c>
      <c r="I80" t="s">
        <v>499</v>
      </c>
      <c r="J80" t="s">
        <v>500</v>
      </c>
      <c r="K80">
        <v>3</v>
      </c>
      <c r="L80">
        <v>3</v>
      </c>
      <c r="M80" t="s">
        <v>240</v>
      </c>
      <c r="N80" t="s">
        <v>241</v>
      </c>
      <c r="O80" s="3">
        <v>0</v>
      </c>
      <c r="P80" s="3">
        <v>0</v>
      </c>
      <c r="Q80" s="3">
        <v>2147.04</v>
      </c>
      <c r="R80" s="3">
        <v>279.11520000000002</v>
      </c>
      <c r="S80" s="3">
        <v>0</v>
      </c>
      <c r="T80" s="3">
        <v>0</v>
      </c>
      <c r="U80" s="3">
        <v>2426.1552000000001</v>
      </c>
      <c r="V80" t="s">
        <v>1</v>
      </c>
      <c r="W80"/>
    </row>
    <row r="81" spans="1:23" x14ac:dyDescent="0.25">
      <c r="A81" s="67" t="str">
        <f>+Tabla2[[#This Row],[NOMBRE DE CLIENTE]]&amp;Tabla2[[#This Row],[ESPACIO]]&amp;Tabla2[[#This Row],[CCF]]&amp;Tabla2[[#This Row],[ESPACIO]]&amp;Tabla2[[#This Row],[N° DOC]]</f>
        <v>OPERADORA DEL SUR, S. A. DE C.V. CCF 2</v>
      </c>
      <c r="B81" s="67" t="s">
        <v>697</v>
      </c>
      <c r="C81" s="67" t="s">
        <v>414</v>
      </c>
      <c r="D81" s="67">
        <f>+VLOOKUP(Tabla2[[#This Row],[NOMBRE DE CLIENTE]],[3]CATALOGO!$A:$B,2,0)</f>
        <v>11030105</v>
      </c>
      <c r="E81" t="s">
        <v>87</v>
      </c>
      <c r="F81" t="s">
        <v>111</v>
      </c>
      <c r="G81" t="s">
        <v>1</v>
      </c>
      <c r="H81" t="s">
        <v>0</v>
      </c>
      <c r="I81" t="s">
        <v>499</v>
      </c>
      <c r="J81" t="s">
        <v>500</v>
      </c>
      <c r="K81">
        <v>2</v>
      </c>
      <c r="L81">
        <v>2</v>
      </c>
      <c r="M81" t="s">
        <v>240</v>
      </c>
      <c r="N81" t="s">
        <v>241</v>
      </c>
      <c r="O81" s="3">
        <v>0</v>
      </c>
      <c r="P81" s="3">
        <v>0</v>
      </c>
      <c r="Q81" s="3">
        <v>550</v>
      </c>
      <c r="R81" s="3">
        <v>71.5</v>
      </c>
      <c r="S81" s="3">
        <v>0</v>
      </c>
      <c r="T81" s="3">
        <v>0</v>
      </c>
      <c r="U81" s="3">
        <v>621.5</v>
      </c>
      <c r="V81" t="s">
        <v>1</v>
      </c>
      <c r="W81"/>
    </row>
    <row r="82" spans="1:23" x14ac:dyDescent="0.25">
      <c r="A82" s="67" t="str">
        <f>+Tabla2[[#This Row],[NOMBRE DE CLIENTE]]&amp;Tabla2[[#This Row],[ESPACIO]]&amp;Tabla2[[#This Row],[CCF]]&amp;Tabla2[[#This Row],[ESPACIO]]&amp;Tabla2[[#This Row],[N° DOC]]</f>
        <v>INDUSTRIAS MIKE MIKE S.A DE C.V. CCF 1</v>
      </c>
      <c r="B82" s="67" t="s">
        <v>697</v>
      </c>
      <c r="C82" s="67" t="s">
        <v>414</v>
      </c>
      <c r="D82" s="67">
        <f>+VLOOKUP(Tabla2[[#This Row],[NOMBRE DE CLIENTE]],[3]CATALOGO!$A:$B,2,0)</f>
        <v>11030116</v>
      </c>
      <c r="E82" t="s">
        <v>87</v>
      </c>
      <c r="F82" t="s">
        <v>111</v>
      </c>
      <c r="G82" t="s">
        <v>1</v>
      </c>
      <c r="H82" t="s">
        <v>0</v>
      </c>
      <c r="I82" t="s">
        <v>499</v>
      </c>
      <c r="J82" t="s">
        <v>500</v>
      </c>
      <c r="K82">
        <v>1</v>
      </c>
      <c r="L82">
        <v>1</v>
      </c>
      <c r="M82" t="s">
        <v>248</v>
      </c>
      <c r="N82" t="s">
        <v>249</v>
      </c>
      <c r="O82" s="3">
        <v>0</v>
      </c>
      <c r="P82" s="3">
        <v>0</v>
      </c>
      <c r="Q82" s="3">
        <v>165.92</v>
      </c>
      <c r="R82" s="3">
        <v>21.569599999999998</v>
      </c>
      <c r="S82" s="3">
        <v>0</v>
      </c>
      <c r="T82" s="3">
        <v>0</v>
      </c>
      <c r="U82" s="3">
        <v>187.4896</v>
      </c>
      <c r="V82" t="s">
        <v>1</v>
      </c>
      <c r="W82"/>
    </row>
    <row r="83" spans="1:23" x14ac:dyDescent="0.25">
      <c r="A83" s="67" t="str">
        <f>+Tabla2[[#This Row],[NOMBRE DE CLIENTE]]&amp;Tabla2[[#This Row],[ESPACIO]]&amp;Tabla2[[#This Row],[CCF]]&amp;Tabla2[[#This Row],[ESPACIO]]&amp;Tabla2[[#This Row],[N° DOC]]</f>
        <v>INVERSIONES STANLEY PACIFICO S.A DE C.V. CCF 400</v>
      </c>
      <c r="B83" s="67" t="s">
        <v>697</v>
      </c>
      <c r="C83" s="67" t="s">
        <v>414</v>
      </c>
      <c r="D83" s="67">
        <f>+VLOOKUP(Tabla2[[#This Row],[NOMBRE DE CLIENTE]],[3]CATALOGO!$A:$B,2,0)</f>
        <v>11030113</v>
      </c>
      <c r="E83" t="s">
        <v>87</v>
      </c>
      <c r="F83" t="s">
        <v>108</v>
      </c>
      <c r="G83" t="s">
        <v>1</v>
      </c>
      <c r="H83" t="s">
        <v>0</v>
      </c>
      <c r="I83" t="s">
        <v>497</v>
      </c>
      <c r="J83" t="s">
        <v>498</v>
      </c>
      <c r="K83">
        <v>400</v>
      </c>
      <c r="L83">
        <v>400</v>
      </c>
      <c r="M83" t="s">
        <v>252</v>
      </c>
      <c r="N83" t="s">
        <v>253</v>
      </c>
      <c r="O83" s="3">
        <v>0</v>
      </c>
      <c r="P83" s="3">
        <v>0</v>
      </c>
      <c r="Q83" s="3">
        <v>386.64</v>
      </c>
      <c r="R83" s="3">
        <v>50.263199999999998</v>
      </c>
      <c r="S83" s="3">
        <v>0</v>
      </c>
      <c r="T83" s="3">
        <v>0</v>
      </c>
      <c r="U83" s="3">
        <v>436.90319999999997</v>
      </c>
      <c r="V83" t="s">
        <v>1</v>
      </c>
      <c r="W83"/>
    </row>
    <row r="84" spans="1:23" x14ac:dyDescent="0.25">
      <c r="A84" s="67" t="str">
        <f>+Tabla2[[#This Row],[NOMBRE DE CLIENTE]]&amp;Tabla2[[#This Row],[ESPACIO]]&amp;Tabla2[[#This Row],[CCF]]&amp;Tabla2[[#This Row],[ESPACIO]]&amp;Tabla2[[#This Row],[N° DOC]]</f>
        <v>NEMTEX S.A DE C.V. CCF 399</v>
      </c>
      <c r="B84" s="67" t="s">
        <v>697</v>
      </c>
      <c r="C84" s="67" t="s">
        <v>414</v>
      </c>
      <c r="D84" s="67">
        <f>+VLOOKUP(Tabla2[[#This Row],[NOMBRE DE CLIENTE]],[3]CATALOGO!$A:$B,2,0)</f>
        <v>11030118</v>
      </c>
      <c r="E84" t="s">
        <v>87</v>
      </c>
      <c r="F84" t="s">
        <v>111</v>
      </c>
      <c r="G84" t="s">
        <v>1</v>
      </c>
      <c r="H84" t="s">
        <v>0</v>
      </c>
      <c r="I84" t="s">
        <v>497</v>
      </c>
      <c r="J84" t="s">
        <v>498</v>
      </c>
      <c r="K84">
        <v>399</v>
      </c>
      <c r="L84">
        <v>399</v>
      </c>
      <c r="M84" t="s">
        <v>258</v>
      </c>
      <c r="N84" t="s">
        <v>259</v>
      </c>
      <c r="O84" s="3">
        <v>0</v>
      </c>
      <c r="P84" s="3">
        <v>0</v>
      </c>
      <c r="Q84" s="3">
        <v>255.92</v>
      </c>
      <c r="R84" s="3">
        <v>33.269599999999997</v>
      </c>
      <c r="S84" s="3">
        <v>0</v>
      </c>
      <c r="T84" s="3">
        <v>0</v>
      </c>
      <c r="U84" s="3">
        <v>289.18959999999998</v>
      </c>
      <c r="V84" t="s">
        <v>1</v>
      </c>
      <c r="W84"/>
    </row>
    <row r="85" spans="1:23" x14ac:dyDescent="0.25">
      <c r="A85" s="67" t="str">
        <f>+Tabla2[[#This Row],[NOMBRE DE CLIENTE]]&amp;Tabla2[[#This Row],[ESPACIO]]&amp;Tabla2[[#This Row],[CCF]]&amp;Tabla2[[#This Row],[ESPACIO]]&amp;Tabla2[[#This Row],[N° DOC]]</f>
        <v>UNILEVER EL SALVADOR SCC S.A DE C.V. CCF 398</v>
      </c>
      <c r="B85" s="67" t="s">
        <v>697</v>
      </c>
      <c r="C85" s="67" t="s">
        <v>414</v>
      </c>
      <c r="D85" s="67">
        <f>+VLOOKUP(Tabla2[[#This Row],[NOMBRE DE CLIENTE]],[3]CATALOGO!$A:$B,2,0)</f>
        <v>11030108</v>
      </c>
      <c r="E85" t="s">
        <v>87</v>
      </c>
      <c r="F85" t="s">
        <v>111</v>
      </c>
      <c r="G85" t="s">
        <v>1</v>
      </c>
      <c r="H85" t="s">
        <v>0</v>
      </c>
      <c r="I85" t="s">
        <v>497</v>
      </c>
      <c r="J85" t="s">
        <v>498</v>
      </c>
      <c r="K85">
        <v>398</v>
      </c>
      <c r="L85">
        <v>398</v>
      </c>
      <c r="M85" t="s">
        <v>262</v>
      </c>
      <c r="N85" t="s">
        <v>263</v>
      </c>
      <c r="O85" s="3">
        <v>0</v>
      </c>
      <c r="P85" s="3">
        <v>0</v>
      </c>
      <c r="Q85" s="3">
        <v>1235.42</v>
      </c>
      <c r="R85" s="3">
        <v>160.6046</v>
      </c>
      <c r="S85" s="3">
        <v>0</v>
      </c>
      <c r="T85" s="3">
        <v>0</v>
      </c>
      <c r="U85" s="3">
        <v>1396.0246000000002</v>
      </c>
      <c r="V85" t="s">
        <v>1</v>
      </c>
      <c r="W85"/>
    </row>
    <row r="86" spans="1:23" x14ac:dyDescent="0.25">
      <c r="A86" s="67" t="str">
        <f>+Tabla2[[#This Row],[NOMBRE DE CLIENTE]]&amp;Tabla2[[#This Row],[ESPACIO]]&amp;Tabla2[[#This Row],[CCF]]&amp;Tabla2[[#This Row],[ESPACIO]]&amp;Tabla2[[#This Row],[N° DOC]]</f>
        <v>GRANJA EL ROBLE S.A DE C.V. CCF 397</v>
      </c>
      <c r="B86" s="67" t="s">
        <v>697</v>
      </c>
      <c r="C86" s="67" t="s">
        <v>414</v>
      </c>
      <c r="D86" s="67">
        <f>+VLOOKUP(Tabla2[[#This Row],[NOMBRE DE CLIENTE]],[3]CATALOGO!$A:$B,2,0)</f>
        <v>11030143</v>
      </c>
      <c r="E86" t="s">
        <v>87</v>
      </c>
      <c r="F86" t="s">
        <v>105</v>
      </c>
      <c r="G86" t="s">
        <v>1</v>
      </c>
      <c r="H86" t="s">
        <v>0</v>
      </c>
      <c r="I86" t="s">
        <v>497</v>
      </c>
      <c r="J86" t="s">
        <v>498</v>
      </c>
      <c r="K86">
        <v>397</v>
      </c>
      <c r="L86">
        <v>397</v>
      </c>
      <c r="M86" t="s">
        <v>286</v>
      </c>
      <c r="N86" t="s">
        <v>287</v>
      </c>
      <c r="O86" s="3">
        <v>0</v>
      </c>
      <c r="P86" s="3">
        <v>0</v>
      </c>
      <c r="Q86" s="3">
        <v>452.14</v>
      </c>
      <c r="R86" s="3">
        <v>58.778199999999998</v>
      </c>
      <c r="S86" s="3">
        <v>0</v>
      </c>
      <c r="T86" s="3">
        <v>0</v>
      </c>
      <c r="U86" s="3">
        <v>510.91819999999996</v>
      </c>
      <c r="V86" t="s">
        <v>1</v>
      </c>
      <c r="W86"/>
    </row>
    <row r="87" spans="1:23" x14ac:dyDescent="0.25">
      <c r="A87" s="67" t="str">
        <f>+Tabla2[[#This Row],[NOMBRE DE CLIENTE]]&amp;Tabla2[[#This Row],[ESPACIO]]&amp;Tabla2[[#This Row],[CCF]]&amp;Tabla2[[#This Row],[ESPACIO]]&amp;Tabla2[[#This Row],[N° DOC]]</f>
        <v>POLYBAG S.A DE C.V. CCF 396</v>
      </c>
      <c r="B87" s="67" t="s">
        <v>697</v>
      </c>
      <c r="C87" s="67" t="s">
        <v>414</v>
      </c>
      <c r="D87" s="67">
        <f>+VLOOKUP(Tabla2[[#This Row],[NOMBRE DE CLIENTE]],[3]CATALOGO!$A:$B,2,0)</f>
        <v>11030124</v>
      </c>
      <c r="E87" t="s">
        <v>87</v>
      </c>
      <c r="F87" t="s">
        <v>102</v>
      </c>
      <c r="G87" t="s">
        <v>1</v>
      </c>
      <c r="H87" t="s">
        <v>0</v>
      </c>
      <c r="I87" t="s">
        <v>497</v>
      </c>
      <c r="J87" t="s">
        <v>498</v>
      </c>
      <c r="K87">
        <v>396</v>
      </c>
      <c r="L87">
        <v>396</v>
      </c>
      <c r="M87" t="s">
        <v>256</v>
      </c>
      <c r="N87" t="s">
        <v>257</v>
      </c>
      <c r="O87" s="3">
        <v>0</v>
      </c>
      <c r="P87" s="3">
        <v>0</v>
      </c>
      <c r="Q87" s="3">
        <v>375</v>
      </c>
      <c r="R87" s="3">
        <v>48.75</v>
      </c>
      <c r="S87" s="3">
        <v>0</v>
      </c>
      <c r="T87" s="3">
        <v>0</v>
      </c>
      <c r="U87" s="3">
        <v>423.75</v>
      </c>
      <c r="V87" t="s">
        <v>1</v>
      </c>
      <c r="W87"/>
    </row>
    <row r="88" spans="1:23" x14ac:dyDescent="0.25">
      <c r="A88" s="67" t="str">
        <f>+Tabla2[[#This Row],[NOMBRE DE CLIENTE]]&amp;Tabla2[[#This Row],[ESPACIO]]&amp;Tabla2[[#This Row],[CCF]]&amp;Tabla2[[#This Row],[ESPACIO]]&amp;Tabla2[[#This Row],[N° DOC]]</f>
        <v>ENMANUEL S.A DE C.V. CCF 395</v>
      </c>
      <c r="B88" s="67" t="s">
        <v>697</v>
      </c>
      <c r="C88" s="67" t="s">
        <v>414</v>
      </c>
      <c r="D88" s="67">
        <f>+VLOOKUP(Tabla2[[#This Row],[NOMBRE DE CLIENTE]],[3]CATALOGO!$A:$B,2,0)</f>
        <v>11030127</v>
      </c>
      <c r="E88" t="s">
        <v>87</v>
      </c>
      <c r="F88" t="s">
        <v>102</v>
      </c>
      <c r="G88" t="s">
        <v>1</v>
      </c>
      <c r="H88" t="s">
        <v>0</v>
      </c>
      <c r="I88" t="s">
        <v>497</v>
      </c>
      <c r="J88" t="s">
        <v>498</v>
      </c>
      <c r="K88">
        <v>395</v>
      </c>
      <c r="L88">
        <v>395</v>
      </c>
      <c r="M88" t="s">
        <v>254</v>
      </c>
      <c r="N88" t="s">
        <v>255</v>
      </c>
      <c r="O88" s="3">
        <v>0</v>
      </c>
      <c r="P88" s="3">
        <v>0</v>
      </c>
      <c r="Q88" s="3">
        <v>300</v>
      </c>
      <c r="R88" s="3">
        <v>39</v>
      </c>
      <c r="S88" s="3">
        <v>0</v>
      </c>
      <c r="T88" s="3">
        <v>0</v>
      </c>
      <c r="U88" s="3">
        <v>339</v>
      </c>
      <c r="V88" t="s">
        <v>1</v>
      </c>
      <c r="W88"/>
    </row>
    <row r="89" spans="1:23" x14ac:dyDescent="0.25">
      <c r="A89" s="67" t="str">
        <f>+Tabla2[[#This Row],[NOMBRE DE CLIENTE]]&amp;Tabla2[[#This Row],[ESPACIO]]&amp;Tabla2[[#This Row],[CCF]]&amp;Tabla2[[#This Row],[ESPACIO]]&amp;Tabla2[[#This Row],[N° DOC]]</f>
        <v>GRUPO PAILL S.A DE C.V. CCF 394</v>
      </c>
      <c r="B89" s="67" t="s">
        <v>697</v>
      </c>
      <c r="C89" s="67" t="s">
        <v>414</v>
      </c>
      <c r="D89" s="67">
        <f>+VLOOKUP(Tabla2[[#This Row],[NOMBRE DE CLIENTE]],[3]CATALOGO!$A:$B,2,0)</f>
        <v>11030104</v>
      </c>
      <c r="E89" t="s">
        <v>87</v>
      </c>
      <c r="F89" t="s">
        <v>117</v>
      </c>
      <c r="G89" t="s">
        <v>1</v>
      </c>
      <c r="H89" t="s">
        <v>0</v>
      </c>
      <c r="I89" t="s">
        <v>497</v>
      </c>
      <c r="J89" t="s">
        <v>498</v>
      </c>
      <c r="K89">
        <v>394</v>
      </c>
      <c r="L89">
        <v>394</v>
      </c>
      <c r="M89" t="s">
        <v>276</v>
      </c>
      <c r="N89" t="s">
        <v>277</v>
      </c>
      <c r="O89" s="3">
        <v>0</v>
      </c>
      <c r="P89" s="3">
        <v>0</v>
      </c>
      <c r="Q89" s="3">
        <v>1292.76</v>
      </c>
      <c r="R89" s="3">
        <v>168.05879999999999</v>
      </c>
      <c r="S89" s="3">
        <v>0</v>
      </c>
      <c r="T89" s="3">
        <v>0</v>
      </c>
      <c r="U89" s="3">
        <v>1460.8188</v>
      </c>
      <c r="V89" t="s">
        <v>1</v>
      </c>
      <c r="W89"/>
    </row>
    <row r="90" spans="1:23" x14ac:dyDescent="0.25">
      <c r="A90" s="67" t="str">
        <f>+Tabla2[[#This Row],[NOMBRE DE CLIENTE]]&amp;Tabla2[[#This Row],[ESPACIO]]&amp;Tabla2[[#This Row],[CCF]]&amp;Tabla2[[#This Row],[ESPACIO]]&amp;Tabla2[[#This Row],[N° DOC]]</f>
        <v>LA CONSTANCIA LTDA DE C.V. CCF 393</v>
      </c>
      <c r="B90" s="67" t="s">
        <v>697</v>
      </c>
      <c r="C90" s="67" t="s">
        <v>414</v>
      </c>
      <c r="D90" s="67">
        <f>+VLOOKUP(Tabla2[[#This Row],[NOMBRE DE CLIENTE]],[3]CATALOGO!$A:$B,2,0)</f>
        <v>11030114</v>
      </c>
      <c r="E90" t="s">
        <v>87</v>
      </c>
      <c r="F90" t="s">
        <v>117</v>
      </c>
      <c r="G90" t="s">
        <v>1</v>
      </c>
      <c r="H90" t="s">
        <v>0</v>
      </c>
      <c r="I90" t="s">
        <v>497</v>
      </c>
      <c r="J90" t="s">
        <v>498</v>
      </c>
      <c r="K90">
        <v>393</v>
      </c>
      <c r="L90">
        <v>393</v>
      </c>
      <c r="M90" t="s">
        <v>250</v>
      </c>
      <c r="N90" t="s">
        <v>251</v>
      </c>
      <c r="O90" s="3">
        <v>0</v>
      </c>
      <c r="P90" s="3">
        <v>0</v>
      </c>
      <c r="Q90" s="3">
        <v>619.01</v>
      </c>
      <c r="R90" s="3">
        <v>80.471299999999999</v>
      </c>
      <c r="S90" s="3">
        <v>0</v>
      </c>
      <c r="T90" s="3">
        <v>0</v>
      </c>
      <c r="U90" s="3">
        <v>699.48130000000003</v>
      </c>
      <c r="V90" t="s">
        <v>1</v>
      </c>
      <c r="W90"/>
    </row>
    <row r="91" spans="1:23" x14ac:dyDescent="0.25">
      <c r="A91" s="67" t="str">
        <f>+Tabla2[[#This Row],[NOMBRE DE CLIENTE]]&amp;Tabla2[[#This Row],[ESPACIO]]&amp;Tabla2[[#This Row],[CCF]]&amp;Tabla2[[#This Row],[ESPACIO]]&amp;Tabla2[[#This Row],[N° DOC]]</f>
        <v>LA CONSTANCIA LTDA DE C.V. CCF 392</v>
      </c>
      <c r="B91" s="67" t="s">
        <v>697</v>
      </c>
      <c r="C91" s="67" t="s">
        <v>414</v>
      </c>
      <c r="D91" s="67">
        <f>+VLOOKUP(Tabla2[[#This Row],[NOMBRE DE CLIENTE]],[3]CATALOGO!$A:$B,2,0)</f>
        <v>11030114</v>
      </c>
      <c r="E91" t="s">
        <v>87</v>
      </c>
      <c r="F91" t="s">
        <v>117</v>
      </c>
      <c r="G91" t="s">
        <v>1</v>
      </c>
      <c r="H91" t="s">
        <v>0</v>
      </c>
      <c r="I91" t="s">
        <v>497</v>
      </c>
      <c r="J91" t="s">
        <v>498</v>
      </c>
      <c r="K91">
        <v>392</v>
      </c>
      <c r="L91">
        <v>392</v>
      </c>
      <c r="M91" t="s">
        <v>250</v>
      </c>
      <c r="N91" t="s">
        <v>251</v>
      </c>
      <c r="O91" s="3">
        <v>0</v>
      </c>
      <c r="P91" s="3">
        <v>0</v>
      </c>
      <c r="Q91" s="3">
        <v>619.01</v>
      </c>
      <c r="R91" s="3">
        <v>80.471299999999999</v>
      </c>
      <c r="S91" s="3">
        <v>0</v>
      </c>
      <c r="T91" s="3">
        <v>0</v>
      </c>
      <c r="U91" s="3">
        <v>699.48130000000003</v>
      </c>
      <c r="V91" t="s">
        <v>1</v>
      </c>
      <c r="W91"/>
    </row>
    <row r="92" spans="1:23" x14ac:dyDescent="0.25">
      <c r="A92" s="67" t="str">
        <f>+Tabla2[[#This Row],[NOMBRE DE CLIENTE]]&amp;Tabla2[[#This Row],[ESPACIO]]&amp;Tabla2[[#This Row],[CCF]]&amp;Tabla2[[#This Row],[ESPACIO]]&amp;Tabla2[[#This Row],[N° DOC]]</f>
        <v>HOTELES S.A DE C.V. CCF 391</v>
      </c>
      <c r="B92" s="67" t="s">
        <v>697</v>
      </c>
      <c r="C92" s="67" t="s">
        <v>414</v>
      </c>
      <c r="D92" s="67">
        <f>+VLOOKUP(Tabla2[[#This Row],[NOMBRE DE CLIENTE]],[3]CATALOGO!$A:$B,2,0)</f>
        <v>11030111</v>
      </c>
      <c r="E92" t="s">
        <v>87</v>
      </c>
      <c r="F92" t="s">
        <v>119</v>
      </c>
      <c r="G92" t="s">
        <v>1</v>
      </c>
      <c r="H92" t="s">
        <v>0</v>
      </c>
      <c r="I92" t="s">
        <v>497</v>
      </c>
      <c r="J92" t="s">
        <v>498</v>
      </c>
      <c r="K92">
        <v>391</v>
      </c>
      <c r="L92">
        <v>391</v>
      </c>
      <c r="M92" t="s">
        <v>268</v>
      </c>
      <c r="N92" t="s">
        <v>269</v>
      </c>
      <c r="O92" s="3">
        <v>0</v>
      </c>
      <c r="P92" s="3">
        <v>0</v>
      </c>
      <c r="Q92" s="3">
        <v>750</v>
      </c>
      <c r="R92" s="3">
        <v>97.5</v>
      </c>
      <c r="S92" s="3">
        <v>0</v>
      </c>
      <c r="T92" s="3">
        <v>0</v>
      </c>
      <c r="U92" s="3">
        <v>847.5</v>
      </c>
      <c r="V92" t="s">
        <v>1</v>
      </c>
      <c r="W92"/>
    </row>
    <row r="93" spans="1:23" x14ac:dyDescent="0.25">
      <c r="A93" s="67" t="str">
        <f>+Tabla2[[#This Row],[NOMBRE DE CLIENTE]]&amp;Tabla2[[#This Row],[ESPACIO]]&amp;Tabla2[[#This Row],[CCF]]&amp;Tabla2[[#This Row],[ESPACIO]]&amp;Tabla2[[#This Row],[N° DOC]]</f>
        <v>PINTURA Y ENDEREZADO S.A DE C.V. CCF 390</v>
      </c>
      <c r="B93" s="67" t="s">
        <v>697</v>
      </c>
      <c r="C93" s="67" t="s">
        <v>414</v>
      </c>
      <c r="D93" s="67">
        <f>+VLOOKUP(Tabla2[[#This Row],[NOMBRE DE CLIENTE]],[3]CATALOGO!$A:$B,2,0)</f>
        <v>11030112</v>
      </c>
      <c r="E93" t="s">
        <v>87</v>
      </c>
      <c r="F93" t="s">
        <v>119</v>
      </c>
      <c r="G93" t="s">
        <v>1</v>
      </c>
      <c r="H93" t="s">
        <v>0</v>
      </c>
      <c r="I93" t="s">
        <v>497</v>
      </c>
      <c r="J93" t="s">
        <v>498</v>
      </c>
      <c r="K93">
        <v>390</v>
      </c>
      <c r="L93">
        <v>390</v>
      </c>
      <c r="M93" t="s">
        <v>270</v>
      </c>
      <c r="N93" t="s">
        <v>271</v>
      </c>
      <c r="O93" s="3">
        <v>0</v>
      </c>
      <c r="P93" s="3">
        <v>0</v>
      </c>
      <c r="Q93" s="3">
        <v>148.04</v>
      </c>
      <c r="R93" s="3">
        <v>19.245200000000001</v>
      </c>
      <c r="S93" s="3">
        <v>0</v>
      </c>
      <c r="T93" s="3">
        <v>0</v>
      </c>
      <c r="U93" s="3">
        <v>167.2852</v>
      </c>
      <c r="V93" t="s">
        <v>1</v>
      </c>
      <c r="W93"/>
    </row>
    <row r="94" spans="1:23" x14ac:dyDescent="0.25">
      <c r="A94" s="67" t="str">
        <f>+Tabla2[[#This Row],[NOMBRE DE CLIENTE]]&amp;Tabla2[[#This Row],[ESPACIO]]&amp;Tabla2[[#This Row],[CCF]]&amp;Tabla2[[#This Row],[ESPACIO]]&amp;Tabla2[[#This Row],[N° DOC]]</f>
        <v>TALLER DIDEA, S.A. DE C.V. CCF 389</v>
      </c>
      <c r="B94" s="67" t="s">
        <v>697</v>
      </c>
      <c r="C94" s="67" t="s">
        <v>414</v>
      </c>
      <c r="D94" s="67">
        <f>+VLOOKUP(Tabla2[[#This Row],[NOMBRE DE CLIENTE]],[3]CATALOGO!$A:$B,2,0)</f>
        <v>11030109</v>
      </c>
      <c r="E94" t="s">
        <v>87</v>
      </c>
      <c r="F94" t="s">
        <v>119</v>
      </c>
      <c r="G94" t="s">
        <v>1</v>
      </c>
      <c r="H94" t="s">
        <v>0</v>
      </c>
      <c r="I94" t="s">
        <v>497</v>
      </c>
      <c r="J94" t="s">
        <v>498</v>
      </c>
      <c r="K94">
        <v>389</v>
      </c>
      <c r="L94">
        <v>389</v>
      </c>
      <c r="M94" t="s">
        <v>272</v>
      </c>
      <c r="N94" t="s">
        <v>273</v>
      </c>
      <c r="O94" s="3">
        <v>0</v>
      </c>
      <c r="P94" s="3">
        <v>0</v>
      </c>
      <c r="Q94" s="3">
        <v>377.6</v>
      </c>
      <c r="R94" s="3">
        <v>49.088000000000008</v>
      </c>
      <c r="S94" s="3">
        <v>0</v>
      </c>
      <c r="T94" s="3">
        <v>0</v>
      </c>
      <c r="U94" s="3">
        <v>426.68800000000005</v>
      </c>
      <c r="V94" t="s">
        <v>1</v>
      </c>
      <c r="W94"/>
    </row>
    <row r="95" spans="1:23" x14ac:dyDescent="0.25">
      <c r="A95" s="67" t="str">
        <f>+Tabla2[[#This Row],[NOMBRE DE CLIENTE]]&amp;Tabla2[[#This Row],[ESPACIO]]&amp;Tabla2[[#This Row],[CCF]]&amp;Tabla2[[#This Row],[ESPACIO]]&amp;Tabla2[[#This Row],[N° DOC]]</f>
        <v>DIDEA S.A DE C.V. CCF 388</v>
      </c>
      <c r="B95" s="67" t="s">
        <v>697</v>
      </c>
      <c r="C95" s="67" t="s">
        <v>414</v>
      </c>
      <c r="D95" s="67">
        <f>+VLOOKUP(Tabla2[[#This Row],[NOMBRE DE CLIENTE]],[3]CATALOGO!$A:$B,2,0)</f>
        <v>11030117</v>
      </c>
      <c r="E95" t="s">
        <v>87</v>
      </c>
      <c r="F95" t="s">
        <v>119</v>
      </c>
      <c r="G95" t="s">
        <v>1</v>
      </c>
      <c r="H95" t="s">
        <v>0</v>
      </c>
      <c r="I95" t="s">
        <v>497</v>
      </c>
      <c r="J95" t="s">
        <v>498</v>
      </c>
      <c r="K95">
        <v>388</v>
      </c>
      <c r="L95">
        <v>388</v>
      </c>
      <c r="M95" t="s">
        <v>274</v>
      </c>
      <c r="N95" t="s">
        <v>275</v>
      </c>
      <c r="O95" s="3">
        <v>0</v>
      </c>
      <c r="P95" s="3">
        <v>0</v>
      </c>
      <c r="Q95" s="3">
        <v>141.1</v>
      </c>
      <c r="R95" s="3">
        <v>18.343</v>
      </c>
      <c r="S95" s="3">
        <v>0</v>
      </c>
      <c r="T95" s="3">
        <v>0</v>
      </c>
      <c r="U95" s="3">
        <v>159.44299999999998</v>
      </c>
      <c r="V95" t="s">
        <v>1</v>
      </c>
      <c r="W95"/>
    </row>
    <row r="96" spans="1:23" x14ac:dyDescent="0.25">
      <c r="A96" s="67" t="str">
        <f>+Tabla2[[#This Row],[NOMBRE DE CLIENTE]]&amp;Tabla2[[#This Row],[ESPACIO]]&amp;Tabla2[[#This Row],[CCF]]&amp;Tabla2[[#This Row],[ESPACIO]]&amp;Tabla2[[#This Row],[N° DOC]]</f>
        <v>PROGURSA S.A DE C.V. CCF 387</v>
      </c>
      <c r="B96" s="67" t="s">
        <v>697</v>
      </c>
      <c r="C96" s="67" t="s">
        <v>414</v>
      </c>
      <c r="D96" s="67">
        <f>+VLOOKUP(Tabla2[[#This Row],[NOMBRE DE CLIENTE]],[3]CATALOGO!$A:$B,2,0)</f>
        <v>11030137</v>
      </c>
      <c r="E96" t="s">
        <v>87</v>
      </c>
      <c r="F96" t="s">
        <v>123</v>
      </c>
      <c r="G96" t="s">
        <v>1</v>
      </c>
      <c r="H96" t="s">
        <v>0</v>
      </c>
      <c r="I96" t="s">
        <v>497</v>
      </c>
      <c r="J96" t="s">
        <v>498</v>
      </c>
      <c r="K96">
        <v>387</v>
      </c>
      <c r="L96">
        <v>387</v>
      </c>
      <c r="M96" t="s">
        <v>266</v>
      </c>
      <c r="N96" t="s">
        <v>267</v>
      </c>
      <c r="O96" s="3">
        <v>0</v>
      </c>
      <c r="P96" s="3">
        <v>0</v>
      </c>
      <c r="Q96" s="3">
        <v>150</v>
      </c>
      <c r="R96" s="3">
        <v>19.5</v>
      </c>
      <c r="S96" s="3">
        <v>0</v>
      </c>
      <c r="T96" s="3">
        <v>0</v>
      </c>
      <c r="U96" s="3">
        <v>169.5</v>
      </c>
      <c r="V96" t="s">
        <v>1</v>
      </c>
      <c r="W96"/>
    </row>
    <row r="97" spans="1:23" x14ac:dyDescent="0.25">
      <c r="A97" s="67" t="str">
        <f>+Tabla2[[#This Row],[NOMBRE DE CLIENTE]]&amp;Tabla2[[#This Row],[ESPACIO]]&amp;Tabla2[[#This Row],[CCF]]&amp;Tabla2[[#This Row],[ESPACIO]]&amp;Tabla2[[#This Row],[N° DOC]]</f>
        <v>SUPER REPUESTOS EL SALVADOR S.A DE C.V. CCF 386</v>
      </c>
      <c r="B97" s="67" t="s">
        <v>697</v>
      </c>
      <c r="C97" s="67" t="s">
        <v>414</v>
      </c>
      <c r="D97" s="67">
        <f>+VLOOKUP(Tabla2[[#This Row],[NOMBRE DE CLIENTE]],[3]CATALOGO!$A:$B,2,0)</f>
        <v>11030115</v>
      </c>
      <c r="E97" t="s">
        <v>87</v>
      </c>
      <c r="F97" t="s">
        <v>123</v>
      </c>
      <c r="G97" t="s">
        <v>1</v>
      </c>
      <c r="H97" t="s">
        <v>0</v>
      </c>
      <c r="I97" t="s">
        <v>497</v>
      </c>
      <c r="J97" t="s">
        <v>498</v>
      </c>
      <c r="K97">
        <v>386</v>
      </c>
      <c r="L97">
        <v>386</v>
      </c>
      <c r="M97" t="s">
        <v>264</v>
      </c>
      <c r="N97" t="s">
        <v>265</v>
      </c>
      <c r="O97" s="3">
        <v>0</v>
      </c>
      <c r="P97" s="3">
        <v>0</v>
      </c>
      <c r="Q97" s="3">
        <v>220</v>
      </c>
      <c r="R97" s="3">
        <v>28.6</v>
      </c>
      <c r="S97" s="3">
        <v>0</v>
      </c>
      <c r="T97" s="3">
        <v>0</v>
      </c>
      <c r="U97" s="3">
        <v>248.6</v>
      </c>
      <c r="V97" t="s">
        <v>1</v>
      </c>
      <c r="W97"/>
    </row>
    <row r="98" spans="1:23" x14ac:dyDescent="0.25">
      <c r="A98" s="67" t="str">
        <f>+Tabla2[[#This Row],[NOMBRE DE CLIENTE]]&amp;Tabla2[[#This Row],[ESPACIO]]&amp;Tabla2[[#This Row],[CCF]]&amp;Tabla2[[#This Row],[ESPACIO]]&amp;Tabla2[[#This Row],[N° DOC]]</f>
        <v>BANCO AGRICOLA, S.A. CCF 385</v>
      </c>
      <c r="B98" s="67" t="s">
        <v>697</v>
      </c>
      <c r="C98" s="67" t="s">
        <v>414</v>
      </c>
      <c r="D98" s="67">
        <f>+VLOOKUP(Tabla2[[#This Row],[NOMBRE DE CLIENTE]],[3]CATALOGO!$A:$B,2,0)</f>
        <v>11030106</v>
      </c>
      <c r="E98" t="s">
        <v>87</v>
      </c>
      <c r="F98" t="s">
        <v>123</v>
      </c>
      <c r="G98" t="s">
        <v>1</v>
      </c>
      <c r="H98" t="s">
        <v>0</v>
      </c>
      <c r="I98" t="s">
        <v>497</v>
      </c>
      <c r="J98" t="s">
        <v>498</v>
      </c>
      <c r="K98">
        <v>385</v>
      </c>
      <c r="L98">
        <v>385</v>
      </c>
      <c r="M98" t="s">
        <v>244</v>
      </c>
      <c r="N98" t="s">
        <v>245</v>
      </c>
      <c r="O98" s="3">
        <v>0</v>
      </c>
      <c r="P98" s="3">
        <v>0</v>
      </c>
      <c r="Q98" s="3">
        <v>357.36</v>
      </c>
      <c r="R98" s="3">
        <v>46.456800000000001</v>
      </c>
      <c r="S98" s="3">
        <v>0</v>
      </c>
      <c r="T98" s="3">
        <v>0</v>
      </c>
      <c r="U98" s="3">
        <v>403.8168</v>
      </c>
      <c r="V98" t="s">
        <v>1</v>
      </c>
      <c r="W98"/>
    </row>
    <row r="99" spans="1:23" x14ac:dyDescent="0.25">
      <c r="A99" s="67" t="str">
        <f>+Tabla2[[#This Row],[NOMBRE DE CLIENTE]]&amp;Tabla2[[#This Row],[ESPACIO]]&amp;Tabla2[[#This Row],[CCF]]&amp;Tabla2[[#This Row],[ESPACIO]]&amp;Tabla2[[#This Row],[N° DOC]]</f>
        <v>BANCO AGRICOLA, S.A. CCF 384</v>
      </c>
      <c r="B99" s="67" t="s">
        <v>697</v>
      </c>
      <c r="C99" s="67" t="s">
        <v>414</v>
      </c>
      <c r="D99" s="67">
        <f>+VLOOKUP(Tabla2[[#This Row],[NOMBRE DE CLIENTE]],[3]CATALOGO!$A:$B,2,0)</f>
        <v>11030106</v>
      </c>
      <c r="E99" t="s">
        <v>87</v>
      </c>
      <c r="F99" t="s">
        <v>123</v>
      </c>
      <c r="G99" t="s">
        <v>1</v>
      </c>
      <c r="H99" t="s">
        <v>0</v>
      </c>
      <c r="I99" t="s">
        <v>497</v>
      </c>
      <c r="J99" t="s">
        <v>498</v>
      </c>
      <c r="K99">
        <v>384</v>
      </c>
      <c r="L99">
        <v>384</v>
      </c>
      <c r="M99" t="s">
        <v>244</v>
      </c>
      <c r="N99" t="s">
        <v>245</v>
      </c>
      <c r="O99" s="3">
        <v>0</v>
      </c>
      <c r="P99" s="3">
        <v>0</v>
      </c>
      <c r="Q99" s="3">
        <v>152.65</v>
      </c>
      <c r="R99" s="3">
        <v>19.8445</v>
      </c>
      <c r="S99" s="3">
        <v>0</v>
      </c>
      <c r="T99" s="3">
        <v>0</v>
      </c>
      <c r="U99" s="3">
        <v>172.49450000000002</v>
      </c>
      <c r="V99" t="s">
        <v>1</v>
      </c>
      <c r="W99"/>
    </row>
    <row r="100" spans="1:23" x14ac:dyDescent="0.25">
      <c r="A100" s="67" t="str">
        <f>+Tabla2[[#This Row],[NOMBRE DE CLIENTE]]&amp;Tabla2[[#This Row],[ESPACIO]]&amp;Tabla2[[#This Row],[CCF]]&amp;Tabla2[[#This Row],[ESPACIO]]&amp;Tabla2[[#This Row],[N° DOC]]</f>
        <v>BANCO AGRICOLA, S.A. CCF 383</v>
      </c>
      <c r="B100" s="67" t="s">
        <v>697</v>
      </c>
      <c r="C100" s="67" t="s">
        <v>414</v>
      </c>
      <c r="D100" s="67">
        <f>+VLOOKUP(Tabla2[[#This Row],[NOMBRE DE CLIENTE]],[3]CATALOGO!$A:$B,2,0)</f>
        <v>11030106</v>
      </c>
      <c r="E100" t="s">
        <v>87</v>
      </c>
      <c r="F100" t="s">
        <v>123</v>
      </c>
      <c r="G100" t="s">
        <v>1</v>
      </c>
      <c r="H100" t="s">
        <v>0</v>
      </c>
      <c r="I100" t="s">
        <v>497</v>
      </c>
      <c r="J100" t="s">
        <v>498</v>
      </c>
      <c r="K100">
        <v>383</v>
      </c>
      <c r="L100">
        <v>383</v>
      </c>
      <c r="M100" t="s">
        <v>244</v>
      </c>
      <c r="N100" t="s">
        <v>245</v>
      </c>
      <c r="O100" s="3">
        <v>0</v>
      </c>
      <c r="P100" s="3">
        <v>0</v>
      </c>
      <c r="Q100" s="3">
        <v>152.65</v>
      </c>
      <c r="R100" s="3">
        <v>19.8445</v>
      </c>
      <c r="S100" s="3">
        <v>0</v>
      </c>
      <c r="T100" s="3">
        <v>0</v>
      </c>
      <c r="U100" s="3">
        <v>172.49450000000002</v>
      </c>
      <c r="V100" t="s">
        <v>1</v>
      </c>
      <c r="W100"/>
    </row>
    <row r="101" spans="1:23" x14ac:dyDescent="0.25">
      <c r="E101" t="s">
        <v>518</v>
      </c>
      <c r="O101" s="2"/>
      <c r="P101" s="2"/>
      <c r="Q101" s="66">
        <f>SUBTOTAL(109,Tabla2[V. GRAVADA])</f>
        <v>71747.759999999966</v>
      </c>
      <c r="R101" s="66">
        <f>SUBTOTAL(109,Tabla2[D.FISCAL])</f>
        <v>9327.2088000000003</v>
      </c>
      <c r="S101" s="2"/>
      <c r="T101" s="2"/>
      <c r="U101" s="66">
        <f>SUBTOTAL(109,Tabla2[VENTA TOTAL])</f>
        <v>81074.968799999988</v>
      </c>
      <c r="V101"/>
      <c r="W101"/>
    </row>
  </sheetData>
  <pageMargins left="0.7" right="0.7" top="0.75" bottom="0.75" header="0.3" footer="0.3"/>
  <pageSetup orientation="landscape" horizontalDpi="4294967294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9"/>
  <sheetViews>
    <sheetView workbookViewId="0">
      <selection activeCell="A5" sqref="A5:C8"/>
    </sheetView>
  </sheetViews>
  <sheetFormatPr baseColWidth="10" defaultRowHeight="15" x14ac:dyDescent="0.25"/>
  <cols>
    <col min="1" max="1" width="15.28515625" customWidth="1"/>
    <col min="2" max="2" width="39.42578125" customWidth="1"/>
    <col min="3" max="4" width="10" customWidth="1"/>
  </cols>
  <sheetData>
    <row r="1" spans="1:3" x14ac:dyDescent="0.25">
      <c r="A1" s="73" t="s">
        <v>17</v>
      </c>
      <c r="B1" t="s">
        <v>567</v>
      </c>
    </row>
    <row r="3" spans="1:3" x14ac:dyDescent="0.25">
      <c r="A3" s="73" t="s">
        <v>695</v>
      </c>
    </row>
    <row r="4" spans="1:3" x14ac:dyDescent="0.25">
      <c r="A4" s="73" t="s">
        <v>696</v>
      </c>
      <c r="B4" s="73" t="s">
        <v>699</v>
      </c>
      <c r="C4" t="s">
        <v>518</v>
      </c>
    </row>
    <row r="5" spans="1:3" x14ac:dyDescent="0.25">
      <c r="A5">
        <v>11030109</v>
      </c>
      <c r="B5" t="s">
        <v>700</v>
      </c>
      <c r="C5" s="2">
        <v>426.68800000000005</v>
      </c>
    </row>
    <row r="6" spans="1:3" x14ac:dyDescent="0.25">
      <c r="A6">
        <v>11030111</v>
      </c>
      <c r="B6" t="s">
        <v>701</v>
      </c>
      <c r="C6" s="2">
        <v>847.5</v>
      </c>
    </row>
    <row r="7" spans="1:3" x14ac:dyDescent="0.25">
      <c r="A7">
        <v>11030112</v>
      </c>
      <c r="B7" t="s">
        <v>702</v>
      </c>
      <c r="C7" s="2">
        <v>167.2852</v>
      </c>
    </row>
    <row r="8" spans="1:3" x14ac:dyDescent="0.25">
      <c r="A8">
        <v>11030117</v>
      </c>
      <c r="B8" t="s">
        <v>703</v>
      </c>
      <c r="C8" s="2">
        <v>159.44299999999998</v>
      </c>
    </row>
    <row r="9" spans="1:3" x14ac:dyDescent="0.25">
      <c r="A9" t="s">
        <v>694</v>
      </c>
      <c r="C9" s="2">
        <v>1600.9162000000001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7" sqref="D6:D7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6" customWidth="1"/>
    <col min="5" max="5" width="7.85546875" customWidth="1"/>
  </cols>
  <sheetData>
    <row r="1" spans="2:4" ht="79.5" customHeight="1" thickBot="1" x14ac:dyDescent="0.3"/>
    <row r="2" spans="2:4" x14ac:dyDescent="0.25">
      <c r="B2" s="7" t="s">
        <v>17</v>
      </c>
      <c r="D2" s="13" t="s">
        <v>567</v>
      </c>
    </row>
    <row r="3" spans="2:4" x14ac:dyDescent="0.25">
      <c r="B3" s="7" t="s">
        <v>2</v>
      </c>
      <c r="D3" s="14" t="s">
        <v>631</v>
      </c>
    </row>
    <row r="4" spans="2:4" x14ac:dyDescent="0.25">
      <c r="B4" s="7" t="s">
        <v>3</v>
      </c>
      <c r="D4" s="16" t="s">
        <v>1</v>
      </c>
    </row>
    <row r="5" spans="2:4" x14ac:dyDescent="0.25">
      <c r="B5" s="25" t="s">
        <v>4</v>
      </c>
      <c r="D5" s="16" t="s">
        <v>131</v>
      </c>
    </row>
    <row r="6" spans="2:4" x14ac:dyDescent="0.25">
      <c r="B6" s="8" t="s">
        <v>85</v>
      </c>
      <c r="D6" s="16" t="s">
        <v>503</v>
      </c>
    </row>
    <row r="7" spans="2:4" x14ac:dyDescent="0.25">
      <c r="B7" s="8" t="s">
        <v>84</v>
      </c>
      <c r="D7" s="16" t="s">
        <v>504</v>
      </c>
    </row>
    <row r="8" spans="2:4" x14ac:dyDescent="0.25">
      <c r="B8" s="8" t="s">
        <v>83</v>
      </c>
      <c r="D8" s="18"/>
    </row>
    <row r="9" spans="2:4" x14ac:dyDescent="0.25">
      <c r="B9" s="7" t="s">
        <v>82</v>
      </c>
      <c r="D9" s="19">
        <f>+D8</f>
        <v>0</v>
      </c>
    </row>
    <row r="10" spans="2:4" x14ac:dyDescent="0.25">
      <c r="B10" s="7" t="s">
        <v>83</v>
      </c>
      <c r="D10" s="27">
        <f>+D9</f>
        <v>0</v>
      </c>
    </row>
    <row r="11" spans="2:4" x14ac:dyDescent="0.25">
      <c r="B11" s="7" t="s">
        <v>82</v>
      </c>
      <c r="D11" s="22">
        <f>+D10</f>
        <v>0</v>
      </c>
    </row>
    <row r="12" spans="2:4" x14ac:dyDescent="0.25">
      <c r="B12" s="7" t="s">
        <v>81</v>
      </c>
      <c r="D12" s="22">
        <v>0</v>
      </c>
    </row>
    <row r="13" spans="2:4" x14ac:dyDescent="0.25">
      <c r="B13" s="7" t="s">
        <v>80</v>
      </c>
      <c r="D13" s="10">
        <v>0</v>
      </c>
    </row>
    <row r="14" spans="2:4" x14ac:dyDescent="0.25">
      <c r="B14" s="7" t="s">
        <v>79</v>
      </c>
      <c r="D14" s="21">
        <v>0</v>
      </c>
    </row>
    <row r="15" spans="2:4" x14ac:dyDescent="0.25">
      <c r="B15" s="26" t="s">
        <v>78</v>
      </c>
      <c r="D15" s="21">
        <v>0</v>
      </c>
    </row>
    <row r="16" spans="2:4" x14ac:dyDescent="0.25">
      <c r="B16" s="26" t="s">
        <v>77</v>
      </c>
      <c r="D16" s="15">
        <v>0</v>
      </c>
    </row>
    <row r="17" spans="2:4" x14ac:dyDescent="0.25">
      <c r="B17" s="26" t="s">
        <v>76</v>
      </c>
      <c r="D17" s="10">
        <v>0</v>
      </c>
    </row>
    <row r="18" spans="2:4" x14ac:dyDescent="0.25">
      <c r="B18" s="26" t="s">
        <v>75</v>
      </c>
      <c r="D18" s="10">
        <v>0</v>
      </c>
    </row>
    <row r="19" spans="2:4" x14ac:dyDescent="0.25">
      <c r="B19" s="26" t="s">
        <v>74</v>
      </c>
      <c r="D19" s="10">
        <v>0</v>
      </c>
    </row>
    <row r="20" spans="2:4" x14ac:dyDescent="0.25">
      <c r="B20" s="26" t="s">
        <v>73</v>
      </c>
      <c r="D20" s="10">
        <v>0</v>
      </c>
    </row>
    <row r="21" spans="2:4" x14ac:dyDescent="0.25">
      <c r="B21" s="26" t="s">
        <v>72</v>
      </c>
      <c r="D21" s="10">
        <v>0</v>
      </c>
    </row>
    <row r="22" spans="2:4" x14ac:dyDescent="0.25">
      <c r="B22" s="26" t="s">
        <v>19</v>
      </c>
      <c r="D22" s="23">
        <f>SUM(D13:D21)</f>
        <v>0</v>
      </c>
    </row>
    <row r="23" spans="2:4" ht="15.75" thickBot="1" x14ac:dyDescent="0.3">
      <c r="B23" s="26" t="s">
        <v>18</v>
      </c>
      <c r="D23" s="24" t="s">
        <v>71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50"/>
  <sheetViews>
    <sheetView zoomScaleNormal="100" workbookViewId="0">
      <selection activeCell="G7" sqref="G7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style="71" customWidth="1"/>
    <col min="8" max="8" width="11.42578125" style="71" customWidth="1"/>
    <col min="9" max="9" width="15.140625" style="71" customWidth="1"/>
    <col min="10" max="10" width="11.42578125" style="71"/>
    <col min="11" max="11" width="11.42578125" style="71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t="s">
        <v>2</v>
      </c>
      <c r="C2" t="s">
        <v>3</v>
      </c>
      <c r="D2" t="s">
        <v>4</v>
      </c>
      <c r="E2" t="s">
        <v>85</v>
      </c>
      <c r="F2" t="s">
        <v>84</v>
      </c>
      <c r="G2" s="71" t="s">
        <v>83</v>
      </c>
      <c r="H2" s="71" t="s">
        <v>82</v>
      </c>
      <c r="I2" s="71" t="s">
        <v>92</v>
      </c>
      <c r="J2" s="71" t="s">
        <v>93</v>
      </c>
      <c r="K2" s="71" t="s">
        <v>81</v>
      </c>
      <c r="L2" s="3" t="s">
        <v>80</v>
      </c>
      <c r="M2" s="3" t="s">
        <v>79</v>
      </c>
      <c r="N2" s="3" t="s">
        <v>78</v>
      </c>
      <c r="O2" s="3" t="s">
        <v>77</v>
      </c>
      <c r="P2" s="3" t="s">
        <v>76</v>
      </c>
      <c r="Q2" s="3" t="s">
        <v>75</v>
      </c>
      <c r="R2" s="3" t="s">
        <v>74</v>
      </c>
      <c r="S2" s="3" t="s">
        <v>73</v>
      </c>
      <c r="T2" s="3" t="s">
        <v>72</v>
      </c>
      <c r="U2" s="3" t="s">
        <v>19</v>
      </c>
      <c r="V2" t="s">
        <v>18</v>
      </c>
    </row>
    <row r="3" spans="1:22" x14ac:dyDescent="0.25">
      <c r="A3" t="s">
        <v>567</v>
      </c>
      <c r="B3" t="s">
        <v>631</v>
      </c>
      <c r="C3" t="s">
        <v>1</v>
      </c>
      <c r="D3" t="s">
        <v>131</v>
      </c>
      <c r="E3" t="s">
        <v>503</v>
      </c>
      <c r="F3" t="s">
        <v>504</v>
      </c>
      <c r="G3" s="71">
        <v>137</v>
      </c>
      <c r="H3" s="71">
        <v>137</v>
      </c>
      <c r="I3" s="71">
        <v>137</v>
      </c>
      <c r="J3" s="71">
        <v>137</v>
      </c>
      <c r="L3" s="3">
        <v>0</v>
      </c>
      <c r="M3" s="3">
        <v>0</v>
      </c>
      <c r="N3" s="3">
        <v>0</v>
      </c>
      <c r="O3" s="3">
        <v>247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247</v>
      </c>
      <c r="V3" t="s">
        <v>71</v>
      </c>
    </row>
    <row r="4" spans="1:22" x14ac:dyDescent="0.25">
      <c r="A4" t="s">
        <v>567</v>
      </c>
      <c r="B4" t="s">
        <v>631</v>
      </c>
      <c r="C4" t="s">
        <v>1</v>
      </c>
      <c r="D4" t="s">
        <v>131</v>
      </c>
      <c r="E4" t="s">
        <v>503</v>
      </c>
      <c r="F4" t="s">
        <v>504</v>
      </c>
      <c r="G4" s="71">
        <v>138</v>
      </c>
      <c r="H4" s="71">
        <v>138</v>
      </c>
      <c r="I4" s="71">
        <v>138</v>
      </c>
      <c r="J4" s="71">
        <v>138</v>
      </c>
      <c r="L4" s="3">
        <v>0</v>
      </c>
      <c r="M4" s="3">
        <v>0</v>
      </c>
      <c r="N4" s="3">
        <v>0</v>
      </c>
      <c r="O4" s="3">
        <v>289.2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289.2</v>
      </c>
      <c r="V4" t="s">
        <v>71</v>
      </c>
    </row>
    <row r="5" spans="1:22" x14ac:dyDescent="0.25">
      <c r="A5" t="s">
        <v>567</v>
      </c>
      <c r="B5" t="s">
        <v>626</v>
      </c>
      <c r="C5" t="s">
        <v>1</v>
      </c>
      <c r="D5" t="s">
        <v>131</v>
      </c>
      <c r="E5" t="s">
        <v>503</v>
      </c>
      <c r="F5" t="s">
        <v>504</v>
      </c>
      <c r="G5" s="71">
        <v>139</v>
      </c>
      <c r="H5" s="71">
        <v>139</v>
      </c>
      <c r="I5" s="71">
        <v>139</v>
      </c>
      <c r="J5" s="71">
        <v>139</v>
      </c>
      <c r="L5" s="3">
        <v>385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385</v>
      </c>
      <c r="V5" t="s">
        <v>71</v>
      </c>
    </row>
    <row r="6" spans="1:22" x14ac:dyDescent="0.25">
      <c r="A6" t="s">
        <v>567</v>
      </c>
      <c r="B6" t="s">
        <v>632</v>
      </c>
      <c r="C6" t="s">
        <v>1</v>
      </c>
      <c r="D6" t="s">
        <v>131</v>
      </c>
      <c r="E6" t="s">
        <v>503</v>
      </c>
      <c r="F6" t="s">
        <v>504</v>
      </c>
      <c r="G6" s="71">
        <v>140</v>
      </c>
      <c r="H6" s="71">
        <v>140</v>
      </c>
      <c r="I6" s="71">
        <v>140</v>
      </c>
      <c r="J6" s="71">
        <v>140</v>
      </c>
      <c r="L6" s="3">
        <v>0</v>
      </c>
      <c r="M6" s="3">
        <v>0</v>
      </c>
      <c r="N6" s="3">
        <v>0</v>
      </c>
      <c r="O6" s="3">
        <v>183.75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183.75</v>
      </c>
      <c r="V6" t="s">
        <v>71</v>
      </c>
    </row>
    <row r="7" spans="1:22" x14ac:dyDescent="0.25">
      <c r="A7" t="s">
        <v>567</v>
      </c>
      <c r="B7" t="s">
        <v>631</v>
      </c>
      <c r="C7" t="s">
        <v>1</v>
      </c>
      <c r="D7" t="s">
        <v>378</v>
      </c>
      <c r="E7" t="s">
        <v>501</v>
      </c>
      <c r="F7" t="s">
        <v>502</v>
      </c>
      <c r="G7" s="71">
        <v>42</v>
      </c>
      <c r="H7" s="71">
        <v>42</v>
      </c>
      <c r="I7" s="71">
        <v>42</v>
      </c>
      <c r="J7" s="71">
        <v>42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t="s">
        <v>71</v>
      </c>
    </row>
    <row r="8" spans="1:22" x14ac:dyDescent="0.25">
      <c r="A8" t="s">
        <v>567</v>
      </c>
      <c r="B8" t="s">
        <v>631</v>
      </c>
      <c r="C8" t="s">
        <v>1</v>
      </c>
      <c r="D8" t="s">
        <v>378</v>
      </c>
      <c r="E8" t="s">
        <v>501</v>
      </c>
      <c r="F8" t="s">
        <v>502</v>
      </c>
      <c r="G8" s="71">
        <v>43</v>
      </c>
      <c r="H8" s="71">
        <v>43</v>
      </c>
      <c r="I8" s="71">
        <v>43</v>
      </c>
      <c r="J8" s="71">
        <v>43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1057.1099999999999</v>
      </c>
      <c r="S8" s="3">
        <v>0</v>
      </c>
      <c r="T8" s="3">
        <v>0</v>
      </c>
      <c r="U8" s="3">
        <v>1057.1099999999999</v>
      </c>
      <c r="V8" t="s">
        <v>71</v>
      </c>
    </row>
    <row r="9" spans="1:22" hidden="1" x14ac:dyDescent="0.25">
      <c r="A9" t="s">
        <v>516</v>
      </c>
      <c r="B9" t="s">
        <v>519</v>
      </c>
      <c r="C9" t="s">
        <v>1</v>
      </c>
      <c r="D9" t="s">
        <v>378</v>
      </c>
      <c r="E9" t="s">
        <v>501</v>
      </c>
      <c r="F9" t="s">
        <v>502</v>
      </c>
      <c r="G9" s="71">
        <v>41</v>
      </c>
      <c r="H9" s="71">
        <v>41</v>
      </c>
      <c r="I9" s="71">
        <v>41</v>
      </c>
      <c r="J9" s="71">
        <v>41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t="s">
        <v>71</v>
      </c>
    </row>
    <row r="10" spans="1:22" hidden="1" x14ac:dyDescent="0.25">
      <c r="A10" t="s">
        <v>516</v>
      </c>
      <c r="B10" t="s">
        <v>519</v>
      </c>
      <c r="C10" t="s">
        <v>1</v>
      </c>
      <c r="D10" t="s">
        <v>378</v>
      </c>
      <c r="E10" t="s">
        <v>501</v>
      </c>
      <c r="F10" t="s">
        <v>502</v>
      </c>
      <c r="G10" s="71">
        <v>40</v>
      </c>
      <c r="H10" s="71">
        <v>40</v>
      </c>
      <c r="I10" s="71">
        <v>40</v>
      </c>
      <c r="J10" s="71">
        <v>40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1057.1099999999999</v>
      </c>
      <c r="S10" s="3">
        <v>0</v>
      </c>
      <c r="T10" s="3">
        <v>0</v>
      </c>
      <c r="U10" s="3">
        <v>1057.1099999999999</v>
      </c>
      <c r="V10" t="s">
        <v>71</v>
      </c>
    </row>
    <row r="11" spans="1:22" hidden="1" x14ac:dyDescent="0.25">
      <c r="A11" t="s">
        <v>516</v>
      </c>
      <c r="B11" t="s">
        <v>529</v>
      </c>
      <c r="C11" t="s">
        <v>1</v>
      </c>
      <c r="D11" t="s">
        <v>131</v>
      </c>
      <c r="E11" t="s">
        <v>503</v>
      </c>
      <c r="F11" t="s">
        <v>504</v>
      </c>
      <c r="G11" s="71">
        <v>136</v>
      </c>
      <c r="H11" s="71">
        <v>136</v>
      </c>
      <c r="I11" s="71">
        <v>136</v>
      </c>
      <c r="J11" s="71">
        <v>136</v>
      </c>
      <c r="L11" s="3">
        <v>385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385</v>
      </c>
      <c r="V11" t="s">
        <v>71</v>
      </c>
    </row>
    <row r="12" spans="1:22" hidden="1" x14ac:dyDescent="0.25">
      <c r="A12" t="s">
        <v>516</v>
      </c>
      <c r="B12" t="s">
        <v>528</v>
      </c>
      <c r="C12" t="s">
        <v>1</v>
      </c>
      <c r="D12" t="s">
        <v>131</v>
      </c>
      <c r="E12" t="s">
        <v>503</v>
      </c>
      <c r="F12" t="s">
        <v>504</v>
      </c>
      <c r="G12" s="71">
        <v>135</v>
      </c>
      <c r="H12" s="71">
        <v>135</v>
      </c>
      <c r="I12" s="71">
        <v>135</v>
      </c>
      <c r="J12" s="71">
        <v>135</v>
      </c>
      <c r="L12" s="3">
        <v>0</v>
      </c>
      <c r="M12" s="3">
        <v>0</v>
      </c>
      <c r="N12" s="3">
        <v>0</v>
      </c>
      <c r="O12" s="3">
        <v>183.75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183.75</v>
      </c>
      <c r="V12" t="s">
        <v>71</v>
      </c>
    </row>
    <row r="13" spans="1:22" hidden="1" x14ac:dyDescent="0.25">
      <c r="A13" t="s">
        <v>516</v>
      </c>
      <c r="B13" t="s">
        <v>519</v>
      </c>
      <c r="C13" t="s">
        <v>1</v>
      </c>
      <c r="D13" t="s">
        <v>131</v>
      </c>
      <c r="E13" t="s">
        <v>503</v>
      </c>
      <c r="F13" t="s">
        <v>504</v>
      </c>
      <c r="G13" s="71">
        <v>134</v>
      </c>
      <c r="H13" s="71">
        <v>134</v>
      </c>
      <c r="I13" s="71">
        <v>134</v>
      </c>
      <c r="J13" s="71">
        <v>134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t="s">
        <v>71</v>
      </c>
    </row>
    <row r="14" spans="1:22" hidden="1" x14ac:dyDescent="0.25">
      <c r="A14" t="s">
        <v>516</v>
      </c>
      <c r="B14" t="s">
        <v>519</v>
      </c>
      <c r="C14" t="s">
        <v>1</v>
      </c>
      <c r="D14" t="s">
        <v>131</v>
      </c>
      <c r="E14" t="s">
        <v>503</v>
      </c>
      <c r="F14" t="s">
        <v>504</v>
      </c>
      <c r="G14" s="71">
        <v>133</v>
      </c>
      <c r="H14" s="71">
        <v>133</v>
      </c>
      <c r="I14" s="71">
        <v>133</v>
      </c>
      <c r="J14" s="71">
        <v>133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t="s">
        <v>71</v>
      </c>
    </row>
    <row r="15" spans="1:22" hidden="1" x14ac:dyDescent="0.25">
      <c r="A15" t="s">
        <v>516</v>
      </c>
      <c r="B15" t="s">
        <v>519</v>
      </c>
      <c r="C15" t="s">
        <v>1</v>
      </c>
      <c r="D15" t="s">
        <v>131</v>
      </c>
      <c r="E15" t="s">
        <v>503</v>
      </c>
      <c r="F15" t="s">
        <v>504</v>
      </c>
      <c r="G15" s="71">
        <v>132</v>
      </c>
      <c r="H15" s="71">
        <v>132</v>
      </c>
      <c r="I15" s="71">
        <v>132</v>
      </c>
      <c r="J15" s="71">
        <v>132</v>
      </c>
      <c r="L15" s="3">
        <v>0</v>
      </c>
      <c r="M15" s="3">
        <v>0</v>
      </c>
      <c r="N15" s="3">
        <v>0</v>
      </c>
      <c r="O15" s="3">
        <v>289.2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289.2</v>
      </c>
      <c r="V15" t="s">
        <v>71</v>
      </c>
    </row>
    <row r="16" spans="1:22" hidden="1" x14ac:dyDescent="0.25">
      <c r="A16" t="s">
        <v>516</v>
      </c>
      <c r="B16" t="s">
        <v>519</v>
      </c>
      <c r="C16" t="s">
        <v>1</v>
      </c>
      <c r="D16" t="s">
        <v>131</v>
      </c>
      <c r="E16" t="s">
        <v>503</v>
      </c>
      <c r="F16" t="s">
        <v>504</v>
      </c>
      <c r="G16" s="71">
        <v>131</v>
      </c>
      <c r="H16" s="71">
        <v>131</v>
      </c>
      <c r="I16" s="71">
        <v>131</v>
      </c>
      <c r="J16" s="71">
        <v>131</v>
      </c>
      <c r="L16" s="3">
        <v>0</v>
      </c>
      <c r="M16" s="3">
        <v>0</v>
      </c>
      <c r="N16" s="3">
        <v>0</v>
      </c>
      <c r="O16" s="3">
        <v>131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131</v>
      </c>
      <c r="V16" t="s">
        <v>71</v>
      </c>
    </row>
    <row r="17" spans="1:22" hidden="1" x14ac:dyDescent="0.25">
      <c r="A17" t="s">
        <v>87</v>
      </c>
      <c r="B17" t="s">
        <v>123</v>
      </c>
      <c r="C17" t="s">
        <v>1</v>
      </c>
      <c r="D17" t="s">
        <v>131</v>
      </c>
      <c r="E17" t="s">
        <v>503</v>
      </c>
      <c r="F17" t="s">
        <v>504</v>
      </c>
      <c r="G17" s="71">
        <v>127</v>
      </c>
      <c r="H17" s="71">
        <v>127</v>
      </c>
      <c r="I17" s="71">
        <v>127</v>
      </c>
      <c r="J17" s="71">
        <v>127</v>
      </c>
      <c r="L17" s="3">
        <v>0</v>
      </c>
      <c r="M17" s="3">
        <v>0</v>
      </c>
      <c r="N17" s="3">
        <v>0</v>
      </c>
      <c r="O17" s="3">
        <v>289.2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289.2</v>
      </c>
      <c r="V17" t="s">
        <v>71</v>
      </c>
    </row>
    <row r="18" spans="1:22" hidden="1" x14ac:dyDescent="0.25">
      <c r="A18" t="s">
        <v>87</v>
      </c>
      <c r="B18" t="s">
        <v>123</v>
      </c>
      <c r="C18" t="s">
        <v>1</v>
      </c>
      <c r="D18" t="s">
        <v>131</v>
      </c>
      <c r="E18" t="s">
        <v>503</v>
      </c>
      <c r="F18" t="s">
        <v>504</v>
      </c>
      <c r="G18" s="71">
        <v>128</v>
      </c>
      <c r="H18" s="71">
        <v>128</v>
      </c>
      <c r="I18" s="71">
        <v>128</v>
      </c>
      <c r="J18" s="71">
        <v>128</v>
      </c>
      <c r="L18" s="3">
        <v>0</v>
      </c>
      <c r="M18" s="3">
        <v>0</v>
      </c>
      <c r="N18" s="3">
        <v>0</v>
      </c>
      <c r="O18" s="3">
        <v>247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247</v>
      </c>
      <c r="V18" t="s">
        <v>71</v>
      </c>
    </row>
    <row r="19" spans="1:22" hidden="1" x14ac:dyDescent="0.25">
      <c r="A19" t="s">
        <v>87</v>
      </c>
      <c r="B19" t="s">
        <v>111</v>
      </c>
      <c r="C19" t="s">
        <v>1</v>
      </c>
      <c r="D19" t="s">
        <v>131</v>
      </c>
      <c r="E19" t="s">
        <v>503</v>
      </c>
      <c r="F19" t="s">
        <v>504</v>
      </c>
      <c r="G19" s="71">
        <v>129</v>
      </c>
      <c r="H19" s="71">
        <v>129</v>
      </c>
      <c r="I19" s="71">
        <v>129</v>
      </c>
      <c r="J19" s="71">
        <v>129</v>
      </c>
      <c r="L19" s="3">
        <v>0</v>
      </c>
      <c r="M19" s="3">
        <v>0</v>
      </c>
      <c r="N19" s="3">
        <v>0</v>
      </c>
      <c r="O19" s="3">
        <v>183.75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183.75</v>
      </c>
      <c r="V19" t="s">
        <v>71</v>
      </c>
    </row>
    <row r="20" spans="1:22" hidden="1" x14ac:dyDescent="0.25">
      <c r="A20" t="s">
        <v>87</v>
      </c>
      <c r="B20" t="s">
        <v>115</v>
      </c>
      <c r="C20" t="s">
        <v>1</v>
      </c>
      <c r="D20" t="s">
        <v>131</v>
      </c>
      <c r="E20" t="s">
        <v>503</v>
      </c>
      <c r="F20" t="s">
        <v>504</v>
      </c>
      <c r="G20" s="71">
        <v>130</v>
      </c>
      <c r="H20" s="71">
        <v>130</v>
      </c>
      <c r="I20" s="71">
        <v>130</v>
      </c>
      <c r="J20" s="71">
        <v>130</v>
      </c>
      <c r="L20" s="3">
        <v>385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385</v>
      </c>
      <c r="V20" t="s">
        <v>71</v>
      </c>
    </row>
    <row r="21" spans="1:22" hidden="1" x14ac:dyDescent="0.25">
      <c r="A21" t="s">
        <v>87</v>
      </c>
      <c r="B21" t="s">
        <v>123</v>
      </c>
      <c r="C21" t="s">
        <v>1</v>
      </c>
      <c r="D21" t="s">
        <v>378</v>
      </c>
      <c r="E21" t="s">
        <v>501</v>
      </c>
      <c r="F21" t="s">
        <v>502</v>
      </c>
      <c r="G21" s="71">
        <v>39</v>
      </c>
      <c r="H21" s="71">
        <v>39</v>
      </c>
      <c r="I21" s="71">
        <v>39</v>
      </c>
      <c r="J21" s="71">
        <v>39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1057.1099999999999</v>
      </c>
      <c r="S21" s="3">
        <v>0</v>
      </c>
      <c r="T21" s="3">
        <v>0</v>
      </c>
      <c r="U21" s="3">
        <v>1057.1099999999999</v>
      </c>
      <c r="V21" t="s">
        <v>71</v>
      </c>
    </row>
    <row r="22" spans="1:22" hidden="1" x14ac:dyDescent="0.25">
      <c r="A22" t="s">
        <v>294</v>
      </c>
      <c r="B22" t="s">
        <v>583</v>
      </c>
      <c r="C22" t="s">
        <v>1</v>
      </c>
      <c r="D22" t="s">
        <v>378</v>
      </c>
      <c r="E22" t="s">
        <v>501</v>
      </c>
      <c r="F22" t="s">
        <v>502</v>
      </c>
      <c r="G22" s="71" t="s">
        <v>584</v>
      </c>
      <c r="H22" s="71" t="s">
        <v>584</v>
      </c>
      <c r="I22" s="71" t="s">
        <v>584</v>
      </c>
      <c r="J22" s="71" t="s">
        <v>584</v>
      </c>
      <c r="L22" s="3">
        <v>0</v>
      </c>
      <c r="M22" s="3" t="s">
        <v>129</v>
      </c>
      <c r="N22" s="3" t="s">
        <v>129</v>
      </c>
      <c r="O22" s="3" t="s">
        <v>129</v>
      </c>
      <c r="P22" s="3" t="s">
        <v>129</v>
      </c>
      <c r="Q22" s="3" t="s">
        <v>129</v>
      </c>
      <c r="R22" s="3">
        <v>1057.1099999999999</v>
      </c>
      <c r="S22" s="3" t="s">
        <v>129</v>
      </c>
      <c r="T22" s="3" t="s">
        <v>129</v>
      </c>
      <c r="U22" s="3">
        <f t="shared" ref="U22:U40" si="0">SUM(L22:T22)</f>
        <v>1057.1099999999999</v>
      </c>
      <c r="V22" t="s">
        <v>71</v>
      </c>
    </row>
    <row r="23" spans="1:22" hidden="1" x14ac:dyDescent="0.25">
      <c r="A23" t="s">
        <v>294</v>
      </c>
      <c r="B23" t="s">
        <v>583</v>
      </c>
      <c r="C23" t="s">
        <v>1</v>
      </c>
      <c r="D23" t="s">
        <v>131</v>
      </c>
      <c r="E23" t="s">
        <v>503</v>
      </c>
      <c r="F23" t="s">
        <v>504</v>
      </c>
      <c r="G23" s="71" t="s">
        <v>585</v>
      </c>
      <c r="H23" s="71" t="s">
        <v>585</v>
      </c>
      <c r="I23" s="71" t="s">
        <v>585</v>
      </c>
      <c r="J23" s="71" t="s">
        <v>585</v>
      </c>
      <c r="L23" s="3">
        <v>0</v>
      </c>
      <c r="M23" s="3" t="s">
        <v>129</v>
      </c>
      <c r="N23" s="3" t="s">
        <v>129</v>
      </c>
      <c r="O23" s="3">
        <v>0</v>
      </c>
      <c r="P23" s="3" t="s">
        <v>129</v>
      </c>
      <c r="Q23" s="3" t="s">
        <v>129</v>
      </c>
      <c r="R23" s="3" t="s">
        <v>129</v>
      </c>
      <c r="S23" s="3" t="s">
        <v>129</v>
      </c>
      <c r="T23" s="3" t="s">
        <v>129</v>
      </c>
      <c r="U23" s="3">
        <f t="shared" si="0"/>
        <v>0</v>
      </c>
      <c r="V23" t="s">
        <v>71</v>
      </c>
    </row>
    <row r="24" spans="1:22" hidden="1" x14ac:dyDescent="0.25">
      <c r="A24" t="s">
        <v>294</v>
      </c>
      <c r="B24" t="s">
        <v>583</v>
      </c>
      <c r="C24" t="s">
        <v>1</v>
      </c>
      <c r="D24" t="s">
        <v>131</v>
      </c>
      <c r="E24" t="s">
        <v>503</v>
      </c>
      <c r="F24" t="s">
        <v>504</v>
      </c>
      <c r="G24" s="71" t="s">
        <v>586</v>
      </c>
      <c r="H24" s="71" t="s">
        <v>586</v>
      </c>
      <c r="I24" s="71" t="s">
        <v>586</v>
      </c>
      <c r="J24" s="71" t="s">
        <v>586</v>
      </c>
      <c r="L24" s="3">
        <v>0</v>
      </c>
      <c r="M24" s="3" t="s">
        <v>129</v>
      </c>
      <c r="N24" s="3" t="s">
        <v>129</v>
      </c>
      <c r="O24" s="3">
        <v>172</v>
      </c>
      <c r="P24" s="3" t="s">
        <v>129</v>
      </c>
      <c r="Q24" s="3" t="s">
        <v>129</v>
      </c>
      <c r="R24" s="3" t="s">
        <v>129</v>
      </c>
      <c r="S24" s="3" t="s">
        <v>129</v>
      </c>
      <c r="T24" s="3" t="s">
        <v>129</v>
      </c>
      <c r="U24" s="3">
        <f t="shared" si="0"/>
        <v>172</v>
      </c>
      <c r="V24" t="s">
        <v>71</v>
      </c>
    </row>
    <row r="25" spans="1:22" hidden="1" x14ac:dyDescent="0.25">
      <c r="A25" t="s">
        <v>294</v>
      </c>
      <c r="B25" t="s">
        <v>583</v>
      </c>
      <c r="C25" t="s">
        <v>1</v>
      </c>
      <c r="D25" t="s">
        <v>131</v>
      </c>
      <c r="E25" t="s">
        <v>503</v>
      </c>
      <c r="F25" t="s">
        <v>504</v>
      </c>
      <c r="G25" s="71" t="s">
        <v>587</v>
      </c>
      <c r="H25" s="71" t="s">
        <v>587</v>
      </c>
      <c r="I25" s="71" t="s">
        <v>587</v>
      </c>
      <c r="J25" s="71" t="s">
        <v>587</v>
      </c>
      <c r="L25" s="3">
        <v>0</v>
      </c>
      <c r="M25" s="3" t="s">
        <v>129</v>
      </c>
      <c r="N25" s="3" t="s">
        <v>129</v>
      </c>
      <c r="O25" s="3">
        <v>289.2</v>
      </c>
      <c r="P25" s="3" t="s">
        <v>129</v>
      </c>
      <c r="Q25" s="3" t="s">
        <v>129</v>
      </c>
      <c r="R25" s="3" t="s">
        <v>129</v>
      </c>
      <c r="S25" s="3" t="s">
        <v>129</v>
      </c>
      <c r="T25" s="3" t="s">
        <v>129</v>
      </c>
      <c r="U25" s="3">
        <f t="shared" si="0"/>
        <v>289.2</v>
      </c>
      <c r="V25" t="s">
        <v>71</v>
      </c>
    </row>
    <row r="26" spans="1:22" hidden="1" x14ac:dyDescent="0.25">
      <c r="A26" t="s">
        <v>294</v>
      </c>
      <c r="B26" t="s">
        <v>588</v>
      </c>
      <c r="C26" t="s">
        <v>1</v>
      </c>
      <c r="D26" t="s">
        <v>131</v>
      </c>
      <c r="E26" t="s">
        <v>503</v>
      </c>
      <c r="F26" t="s">
        <v>504</v>
      </c>
      <c r="G26" s="71" t="s">
        <v>589</v>
      </c>
      <c r="H26" s="71" t="s">
        <v>589</v>
      </c>
      <c r="I26" s="71" t="s">
        <v>589</v>
      </c>
      <c r="J26" s="71" t="s">
        <v>589</v>
      </c>
      <c r="L26" s="3">
        <v>0</v>
      </c>
      <c r="M26" s="3" t="s">
        <v>129</v>
      </c>
      <c r="N26" s="3" t="s">
        <v>129</v>
      </c>
      <c r="O26" s="3">
        <v>367.5</v>
      </c>
      <c r="P26" s="3" t="s">
        <v>129</v>
      </c>
      <c r="Q26" s="3" t="s">
        <v>129</v>
      </c>
      <c r="R26" s="3" t="s">
        <v>129</v>
      </c>
      <c r="S26" s="3" t="s">
        <v>129</v>
      </c>
      <c r="T26" s="3" t="s">
        <v>129</v>
      </c>
      <c r="U26" s="3">
        <f t="shared" si="0"/>
        <v>367.5</v>
      </c>
      <c r="V26" t="s">
        <v>71</v>
      </c>
    </row>
    <row r="27" spans="1:22" hidden="1" x14ac:dyDescent="0.25">
      <c r="A27" t="s">
        <v>294</v>
      </c>
      <c r="B27" t="s">
        <v>588</v>
      </c>
      <c r="C27" t="s">
        <v>1</v>
      </c>
      <c r="D27" t="s">
        <v>131</v>
      </c>
      <c r="E27" t="s">
        <v>503</v>
      </c>
      <c r="F27" t="s">
        <v>504</v>
      </c>
      <c r="G27" s="71" t="s">
        <v>590</v>
      </c>
      <c r="H27" s="71" t="s">
        <v>590</v>
      </c>
      <c r="I27" s="71" t="s">
        <v>590</v>
      </c>
      <c r="J27" s="71" t="s">
        <v>590</v>
      </c>
      <c r="L27" s="3">
        <v>385</v>
      </c>
      <c r="M27" s="3" t="s">
        <v>129</v>
      </c>
      <c r="N27" s="3" t="s">
        <v>129</v>
      </c>
      <c r="O27" s="3">
        <v>0</v>
      </c>
      <c r="P27" s="3" t="s">
        <v>129</v>
      </c>
      <c r="Q27" s="3" t="s">
        <v>129</v>
      </c>
      <c r="R27" s="3" t="s">
        <v>129</v>
      </c>
      <c r="S27" s="3" t="s">
        <v>129</v>
      </c>
      <c r="T27" s="3" t="s">
        <v>129</v>
      </c>
      <c r="U27" s="3">
        <f t="shared" si="0"/>
        <v>385</v>
      </c>
      <c r="V27" t="s">
        <v>71</v>
      </c>
    </row>
    <row r="28" spans="1:22" hidden="1" x14ac:dyDescent="0.25">
      <c r="A28" t="s">
        <v>318</v>
      </c>
      <c r="B28" t="s">
        <v>511</v>
      </c>
      <c r="C28" t="s">
        <v>1</v>
      </c>
      <c r="D28" t="s">
        <v>131</v>
      </c>
      <c r="E28" t="s">
        <v>503</v>
      </c>
      <c r="F28" t="s">
        <v>504</v>
      </c>
      <c r="G28" s="71" t="s">
        <v>591</v>
      </c>
      <c r="H28" s="71" t="s">
        <v>591</v>
      </c>
      <c r="I28" s="71" t="s">
        <v>591</v>
      </c>
      <c r="J28" s="71" t="s">
        <v>591</v>
      </c>
      <c r="L28" s="3">
        <v>0</v>
      </c>
      <c r="M28" s="3" t="s">
        <v>129</v>
      </c>
      <c r="N28" s="3" t="s">
        <v>129</v>
      </c>
      <c r="O28" s="3">
        <v>289.2</v>
      </c>
      <c r="P28" s="3" t="s">
        <v>129</v>
      </c>
      <c r="Q28" s="3" t="s">
        <v>129</v>
      </c>
      <c r="R28" s="3" t="s">
        <v>129</v>
      </c>
      <c r="S28" s="3" t="s">
        <v>129</v>
      </c>
      <c r="T28" s="3" t="s">
        <v>129</v>
      </c>
      <c r="U28" s="3">
        <f t="shared" si="0"/>
        <v>289.2</v>
      </c>
      <c r="V28" t="s">
        <v>71</v>
      </c>
    </row>
    <row r="29" spans="1:22" hidden="1" x14ac:dyDescent="0.25">
      <c r="A29" t="s">
        <v>318</v>
      </c>
      <c r="B29" t="s">
        <v>511</v>
      </c>
      <c r="C29" t="s">
        <v>1</v>
      </c>
      <c r="D29" t="s">
        <v>131</v>
      </c>
      <c r="E29" t="s">
        <v>503</v>
      </c>
      <c r="F29" t="s">
        <v>504</v>
      </c>
      <c r="G29" s="71" t="s">
        <v>592</v>
      </c>
      <c r="H29" s="71" t="s">
        <v>592</v>
      </c>
      <c r="I29" s="71" t="s">
        <v>592</v>
      </c>
      <c r="J29" s="71" t="s">
        <v>592</v>
      </c>
      <c r="L29" s="3">
        <v>0</v>
      </c>
      <c r="M29" s="3" t="s">
        <v>129</v>
      </c>
      <c r="N29" s="3" t="s">
        <v>129</v>
      </c>
      <c r="O29" s="3">
        <v>147</v>
      </c>
      <c r="P29" s="3" t="s">
        <v>129</v>
      </c>
      <c r="Q29" s="3" t="s">
        <v>129</v>
      </c>
      <c r="R29" s="3" t="s">
        <v>129</v>
      </c>
      <c r="S29" s="3" t="s">
        <v>129</v>
      </c>
      <c r="T29" s="3" t="s">
        <v>129</v>
      </c>
      <c r="U29" s="3">
        <f t="shared" si="0"/>
        <v>147</v>
      </c>
      <c r="V29" t="s">
        <v>71</v>
      </c>
    </row>
    <row r="30" spans="1:22" hidden="1" x14ac:dyDescent="0.25">
      <c r="A30" t="s">
        <v>318</v>
      </c>
      <c r="B30" t="s">
        <v>511</v>
      </c>
      <c r="C30" t="s">
        <v>1</v>
      </c>
      <c r="D30" t="s">
        <v>131</v>
      </c>
      <c r="E30" t="s">
        <v>503</v>
      </c>
      <c r="F30" t="s">
        <v>504</v>
      </c>
      <c r="G30" s="71" t="s">
        <v>593</v>
      </c>
      <c r="H30" s="71" t="s">
        <v>593</v>
      </c>
      <c r="I30" s="71" t="s">
        <v>593</v>
      </c>
      <c r="J30" s="71" t="s">
        <v>593</v>
      </c>
      <c r="L30" s="3">
        <v>0</v>
      </c>
      <c r="M30" s="3" t="s">
        <v>129</v>
      </c>
      <c r="N30" s="3" t="s">
        <v>129</v>
      </c>
      <c r="O30" s="3">
        <v>183.75</v>
      </c>
      <c r="P30" s="3" t="s">
        <v>129</v>
      </c>
      <c r="Q30" s="3" t="s">
        <v>129</v>
      </c>
      <c r="R30" s="3" t="s">
        <v>129</v>
      </c>
      <c r="S30" s="3" t="s">
        <v>129</v>
      </c>
      <c r="T30" s="3" t="s">
        <v>129</v>
      </c>
      <c r="U30" s="3">
        <f t="shared" si="0"/>
        <v>183.75</v>
      </c>
      <c r="V30" t="s">
        <v>71</v>
      </c>
    </row>
    <row r="31" spans="1:22" hidden="1" x14ac:dyDescent="0.25">
      <c r="A31" t="s">
        <v>318</v>
      </c>
      <c r="B31" t="s">
        <v>594</v>
      </c>
      <c r="C31" t="s">
        <v>1</v>
      </c>
      <c r="D31" t="s">
        <v>131</v>
      </c>
      <c r="E31" t="s">
        <v>503</v>
      </c>
      <c r="F31" t="s">
        <v>504</v>
      </c>
      <c r="G31" s="71" t="s">
        <v>595</v>
      </c>
      <c r="H31" s="71" t="s">
        <v>595</v>
      </c>
      <c r="I31" s="71" t="s">
        <v>595</v>
      </c>
      <c r="J31" s="71" t="s">
        <v>595</v>
      </c>
      <c r="L31" s="3">
        <v>385</v>
      </c>
      <c r="M31" s="3" t="s">
        <v>129</v>
      </c>
      <c r="N31" s="3" t="s">
        <v>129</v>
      </c>
      <c r="O31" s="3">
        <v>0</v>
      </c>
      <c r="P31" s="3" t="s">
        <v>129</v>
      </c>
      <c r="Q31" s="3" t="s">
        <v>129</v>
      </c>
      <c r="R31" s="3" t="s">
        <v>129</v>
      </c>
      <c r="S31" s="3" t="s">
        <v>129</v>
      </c>
      <c r="T31" s="3" t="s">
        <v>129</v>
      </c>
      <c r="U31" s="3">
        <f t="shared" si="0"/>
        <v>385</v>
      </c>
      <c r="V31" t="s">
        <v>71</v>
      </c>
    </row>
    <row r="32" spans="1:22" hidden="1" x14ac:dyDescent="0.25">
      <c r="A32" t="s">
        <v>318</v>
      </c>
      <c r="B32" t="s">
        <v>596</v>
      </c>
      <c r="C32" t="s">
        <v>1</v>
      </c>
      <c r="D32" t="s">
        <v>131</v>
      </c>
      <c r="E32" t="s">
        <v>503</v>
      </c>
      <c r="F32" t="s">
        <v>504</v>
      </c>
      <c r="G32" s="71" t="s">
        <v>597</v>
      </c>
      <c r="H32" s="71" t="s">
        <v>597</v>
      </c>
      <c r="I32" s="71" t="s">
        <v>597</v>
      </c>
      <c r="J32" s="71" t="s">
        <v>597</v>
      </c>
      <c r="L32" s="3">
        <v>0</v>
      </c>
      <c r="M32" s="3" t="s">
        <v>129</v>
      </c>
      <c r="N32" s="3" t="s">
        <v>129</v>
      </c>
      <c r="O32" s="3">
        <v>0</v>
      </c>
      <c r="P32" s="3" t="s">
        <v>129</v>
      </c>
      <c r="Q32" s="3" t="s">
        <v>129</v>
      </c>
      <c r="R32" s="3" t="s">
        <v>129</v>
      </c>
      <c r="S32" s="3" t="s">
        <v>129</v>
      </c>
      <c r="T32" s="3" t="s">
        <v>129</v>
      </c>
      <c r="U32" s="3">
        <f t="shared" si="0"/>
        <v>0</v>
      </c>
      <c r="V32" t="s">
        <v>71</v>
      </c>
    </row>
    <row r="33" spans="1:22" hidden="1" x14ac:dyDescent="0.25">
      <c r="A33" t="s">
        <v>318</v>
      </c>
      <c r="B33" t="s">
        <v>598</v>
      </c>
      <c r="C33" t="s">
        <v>1</v>
      </c>
      <c r="D33" t="s">
        <v>131</v>
      </c>
      <c r="E33" t="s">
        <v>503</v>
      </c>
      <c r="F33" t="s">
        <v>504</v>
      </c>
      <c r="G33" s="71" t="s">
        <v>599</v>
      </c>
      <c r="H33" s="71" t="s">
        <v>599</v>
      </c>
      <c r="I33" s="71" t="s">
        <v>599</v>
      </c>
      <c r="J33" s="71" t="s">
        <v>599</v>
      </c>
      <c r="L33" s="3">
        <v>0</v>
      </c>
      <c r="M33" s="3" t="s">
        <v>129</v>
      </c>
      <c r="N33" s="3" t="s">
        <v>129</v>
      </c>
      <c r="O33" s="3">
        <v>367.5</v>
      </c>
      <c r="P33" s="3" t="s">
        <v>129</v>
      </c>
      <c r="Q33" s="3" t="s">
        <v>129</v>
      </c>
      <c r="R33" s="3" t="s">
        <v>129</v>
      </c>
      <c r="S33" s="3" t="s">
        <v>129</v>
      </c>
      <c r="T33" s="3" t="s">
        <v>129</v>
      </c>
      <c r="U33" s="3">
        <f t="shared" si="0"/>
        <v>367.5</v>
      </c>
      <c r="V33" t="s">
        <v>71</v>
      </c>
    </row>
    <row r="34" spans="1:22" hidden="1" x14ac:dyDescent="0.25">
      <c r="A34" t="s">
        <v>318</v>
      </c>
      <c r="B34" t="s">
        <v>511</v>
      </c>
      <c r="C34" t="s">
        <v>1</v>
      </c>
      <c r="D34" t="s">
        <v>378</v>
      </c>
      <c r="E34" t="s">
        <v>501</v>
      </c>
      <c r="F34" t="s">
        <v>502</v>
      </c>
      <c r="G34" s="71" t="s">
        <v>600</v>
      </c>
      <c r="H34" s="71" t="s">
        <v>600</v>
      </c>
      <c r="I34" s="71" t="s">
        <v>600</v>
      </c>
      <c r="J34" s="71" t="s">
        <v>600</v>
      </c>
      <c r="L34" s="3">
        <v>0</v>
      </c>
      <c r="M34" s="3" t="s">
        <v>129</v>
      </c>
      <c r="N34" s="3" t="s">
        <v>129</v>
      </c>
      <c r="O34" s="3" t="s">
        <v>129</v>
      </c>
      <c r="P34" s="3">
        <v>1057.1099999999999</v>
      </c>
      <c r="Q34" s="3" t="s">
        <v>129</v>
      </c>
      <c r="R34" s="3" t="s">
        <v>129</v>
      </c>
      <c r="S34" s="3" t="s">
        <v>129</v>
      </c>
      <c r="T34" s="3" t="s">
        <v>129</v>
      </c>
      <c r="U34" s="3">
        <f t="shared" si="0"/>
        <v>1057.1099999999999</v>
      </c>
      <c r="V34" t="s">
        <v>71</v>
      </c>
    </row>
    <row r="35" spans="1:22" hidden="1" x14ac:dyDescent="0.25">
      <c r="A35" t="s">
        <v>342</v>
      </c>
      <c r="B35" t="s">
        <v>601</v>
      </c>
      <c r="C35" t="s">
        <v>1</v>
      </c>
      <c r="D35" t="s">
        <v>131</v>
      </c>
      <c r="E35" t="s">
        <v>503</v>
      </c>
      <c r="F35" t="s">
        <v>504</v>
      </c>
      <c r="G35" s="71" t="s">
        <v>602</v>
      </c>
      <c r="H35" s="71" t="s">
        <v>602</v>
      </c>
      <c r="I35" s="71" t="s">
        <v>602</v>
      </c>
      <c r="J35" s="71" t="s">
        <v>602</v>
      </c>
      <c r="L35" s="3">
        <v>0</v>
      </c>
      <c r="M35" s="3" t="s">
        <v>129</v>
      </c>
      <c r="N35" s="3" t="s">
        <v>129</v>
      </c>
      <c r="O35" s="3">
        <v>147</v>
      </c>
      <c r="P35" s="3" t="s">
        <v>129</v>
      </c>
      <c r="Q35" s="3" t="s">
        <v>129</v>
      </c>
      <c r="R35" s="3" t="s">
        <v>129</v>
      </c>
      <c r="S35" s="3" t="s">
        <v>129</v>
      </c>
      <c r="T35" s="3" t="s">
        <v>129</v>
      </c>
      <c r="U35" s="3">
        <f t="shared" si="0"/>
        <v>147</v>
      </c>
      <c r="V35" t="s">
        <v>71</v>
      </c>
    </row>
    <row r="36" spans="1:22" hidden="1" x14ac:dyDescent="0.25">
      <c r="A36" t="s">
        <v>342</v>
      </c>
      <c r="B36" t="s">
        <v>601</v>
      </c>
      <c r="C36" t="s">
        <v>1</v>
      </c>
      <c r="D36" t="s">
        <v>131</v>
      </c>
      <c r="E36" t="s">
        <v>503</v>
      </c>
      <c r="F36" t="s">
        <v>504</v>
      </c>
      <c r="G36" s="71" t="s">
        <v>603</v>
      </c>
      <c r="H36" s="71" t="s">
        <v>603</v>
      </c>
      <c r="I36" s="71" t="s">
        <v>603</v>
      </c>
      <c r="J36" s="71" t="s">
        <v>603</v>
      </c>
      <c r="L36" s="3">
        <v>0</v>
      </c>
      <c r="M36" s="3" t="s">
        <v>129</v>
      </c>
      <c r="N36" s="3" t="s">
        <v>129</v>
      </c>
      <c r="O36" s="3">
        <v>289.2</v>
      </c>
      <c r="P36" s="3" t="s">
        <v>129</v>
      </c>
      <c r="Q36" s="3" t="s">
        <v>129</v>
      </c>
      <c r="R36" s="3" t="s">
        <v>129</v>
      </c>
      <c r="S36" s="3" t="s">
        <v>129</v>
      </c>
      <c r="T36" s="3" t="s">
        <v>129</v>
      </c>
      <c r="U36" s="3">
        <f t="shared" si="0"/>
        <v>289.2</v>
      </c>
      <c r="V36" t="s">
        <v>71</v>
      </c>
    </row>
    <row r="37" spans="1:22" hidden="1" x14ac:dyDescent="0.25">
      <c r="A37" t="s">
        <v>342</v>
      </c>
      <c r="B37" t="s">
        <v>333</v>
      </c>
      <c r="C37" t="s">
        <v>1</v>
      </c>
      <c r="D37" t="s">
        <v>131</v>
      </c>
      <c r="E37" t="s">
        <v>503</v>
      </c>
      <c r="F37" t="s">
        <v>504</v>
      </c>
      <c r="G37" s="71" t="s">
        <v>604</v>
      </c>
      <c r="H37" s="71" t="s">
        <v>604</v>
      </c>
      <c r="I37" s="71" t="s">
        <v>604</v>
      </c>
      <c r="J37" s="71" t="s">
        <v>604</v>
      </c>
      <c r="L37" s="3">
        <v>385</v>
      </c>
      <c r="M37" s="3" t="s">
        <v>129</v>
      </c>
      <c r="N37" s="3" t="s">
        <v>129</v>
      </c>
      <c r="O37" s="3">
        <v>0</v>
      </c>
      <c r="P37" s="3" t="s">
        <v>129</v>
      </c>
      <c r="Q37" s="3" t="s">
        <v>129</v>
      </c>
      <c r="R37" s="3" t="s">
        <v>129</v>
      </c>
      <c r="S37" s="3" t="s">
        <v>129</v>
      </c>
      <c r="T37" s="3" t="s">
        <v>129</v>
      </c>
      <c r="U37" s="3">
        <f t="shared" si="0"/>
        <v>385</v>
      </c>
      <c r="V37" t="s">
        <v>71</v>
      </c>
    </row>
    <row r="38" spans="1:22" hidden="1" x14ac:dyDescent="0.25">
      <c r="A38" t="s">
        <v>342</v>
      </c>
      <c r="B38" t="s">
        <v>605</v>
      </c>
      <c r="C38" t="s">
        <v>1</v>
      </c>
      <c r="D38" t="s">
        <v>131</v>
      </c>
      <c r="E38" t="s">
        <v>503</v>
      </c>
      <c r="F38" t="s">
        <v>504</v>
      </c>
      <c r="G38" s="71" t="s">
        <v>606</v>
      </c>
      <c r="H38" s="71" t="s">
        <v>606</v>
      </c>
      <c r="I38" s="71" t="s">
        <v>606</v>
      </c>
      <c r="J38" s="71" t="s">
        <v>606</v>
      </c>
      <c r="L38" s="3">
        <v>0</v>
      </c>
      <c r="M38" s="3" t="s">
        <v>129</v>
      </c>
      <c r="N38" s="3" t="s">
        <v>129</v>
      </c>
      <c r="O38" s="3">
        <v>183.75</v>
      </c>
      <c r="P38" s="3" t="s">
        <v>129</v>
      </c>
      <c r="Q38" s="3" t="s">
        <v>129</v>
      </c>
      <c r="R38" s="3" t="s">
        <v>129</v>
      </c>
      <c r="S38" s="3" t="s">
        <v>129</v>
      </c>
      <c r="T38" s="3" t="s">
        <v>129</v>
      </c>
      <c r="U38" s="3">
        <f t="shared" si="0"/>
        <v>183.75</v>
      </c>
      <c r="V38" t="s">
        <v>71</v>
      </c>
    </row>
    <row r="39" spans="1:22" hidden="1" x14ac:dyDescent="0.25">
      <c r="A39" t="s">
        <v>342</v>
      </c>
      <c r="B39" t="s">
        <v>605</v>
      </c>
      <c r="C39" t="s">
        <v>1</v>
      </c>
      <c r="D39" t="s">
        <v>131</v>
      </c>
      <c r="E39" t="s">
        <v>503</v>
      </c>
      <c r="F39" t="s">
        <v>504</v>
      </c>
      <c r="G39" s="71" t="s">
        <v>607</v>
      </c>
      <c r="H39" s="71" t="s">
        <v>607</v>
      </c>
      <c r="I39" s="71" t="s">
        <v>607</v>
      </c>
      <c r="J39" s="71" t="s">
        <v>607</v>
      </c>
      <c r="L39" s="3">
        <v>0</v>
      </c>
      <c r="M39" s="3" t="s">
        <v>129</v>
      </c>
      <c r="N39" s="3" t="s">
        <v>129</v>
      </c>
      <c r="O39" s="3">
        <v>183.75</v>
      </c>
      <c r="P39" s="3" t="s">
        <v>129</v>
      </c>
      <c r="Q39" s="3" t="s">
        <v>129</v>
      </c>
      <c r="R39" s="3" t="s">
        <v>129</v>
      </c>
      <c r="S39" s="3" t="s">
        <v>129</v>
      </c>
      <c r="T39" s="3" t="s">
        <v>129</v>
      </c>
      <c r="U39" s="3">
        <f t="shared" si="0"/>
        <v>183.75</v>
      </c>
      <c r="V39" t="s">
        <v>71</v>
      </c>
    </row>
    <row r="40" spans="1:22" hidden="1" x14ac:dyDescent="0.25">
      <c r="A40" t="s">
        <v>342</v>
      </c>
      <c r="B40" t="s">
        <v>601</v>
      </c>
      <c r="C40" t="s">
        <v>1</v>
      </c>
      <c r="D40" t="s">
        <v>378</v>
      </c>
      <c r="E40" t="s">
        <v>501</v>
      </c>
      <c r="F40" t="s">
        <v>502</v>
      </c>
      <c r="G40" s="71" t="s">
        <v>608</v>
      </c>
      <c r="H40" s="71" t="s">
        <v>608</v>
      </c>
      <c r="I40" s="71" t="s">
        <v>608</v>
      </c>
      <c r="J40" s="71" t="s">
        <v>608</v>
      </c>
      <c r="L40" s="3">
        <v>0</v>
      </c>
      <c r="M40" s="3" t="s">
        <v>129</v>
      </c>
      <c r="N40" s="3" t="s">
        <v>129</v>
      </c>
      <c r="O40" s="3" t="s">
        <v>129</v>
      </c>
      <c r="P40" s="3">
        <v>1057.1099999999999</v>
      </c>
      <c r="Q40" s="3" t="s">
        <v>129</v>
      </c>
      <c r="R40" s="3" t="s">
        <v>129</v>
      </c>
      <c r="S40" s="3" t="s">
        <v>129</v>
      </c>
      <c r="T40" s="3" t="s">
        <v>129</v>
      </c>
      <c r="U40" s="3">
        <f t="shared" si="0"/>
        <v>1057.1099999999999</v>
      </c>
      <c r="V40" t="s">
        <v>71</v>
      </c>
    </row>
    <row r="41" spans="1:22" hidden="1" x14ac:dyDescent="0.25">
      <c r="A41" t="s">
        <v>609</v>
      </c>
      <c r="B41" t="s">
        <v>323</v>
      </c>
      <c r="C41" t="s">
        <v>1</v>
      </c>
      <c r="D41" t="s">
        <v>131</v>
      </c>
      <c r="E41" t="s">
        <v>503</v>
      </c>
      <c r="F41" t="s">
        <v>504</v>
      </c>
      <c r="G41" s="71" t="s">
        <v>610</v>
      </c>
      <c r="H41" s="71" t="s">
        <v>610</v>
      </c>
      <c r="I41" s="71" t="s">
        <v>610</v>
      </c>
      <c r="J41" s="71" t="s">
        <v>610</v>
      </c>
      <c r="L41" s="3" t="s">
        <v>129</v>
      </c>
      <c r="M41" s="3" t="s">
        <v>129</v>
      </c>
      <c r="N41" s="3" t="s">
        <v>129</v>
      </c>
      <c r="O41" s="3">
        <v>147</v>
      </c>
      <c r="P41" s="3" t="s">
        <v>129</v>
      </c>
      <c r="Q41" s="3" t="s">
        <v>129</v>
      </c>
      <c r="R41" s="3" t="s">
        <v>129</v>
      </c>
      <c r="S41" s="3" t="s">
        <v>129</v>
      </c>
      <c r="T41" s="3" t="s">
        <v>129</v>
      </c>
      <c r="U41" s="3">
        <f t="shared" ref="U41:U42" si="1">+O41</f>
        <v>147</v>
      </c>
      <c r="V41" t="s">
        <v>71</v>
      </c>
    </row>
    <row r="42" spans="1:22" hidden="1" x14ac:dyDescent="0.25">
      <c r="A42" t="s">
        <v>609</v>
      </c>
      <c r="B42" t="s">
        <v>323</v>
      </c>
      <c r="C42" t="s">
        <v>1</v>
      </c>
      <c r="D42" t="s">
        <v>131</v>
      </c>
      <c r="E42" t="s">
        <v>503</v>
      </c>
      <c r="F42" t="s">
        <v>504</v>
      </c>
      <c r="G42" s="71" t="s">
        <v>611</v>
      </c>
      <c r="H42" s="71" t="s">
        <v>611</v>
      </c>
      <c r="I42" s="71" t="s">
        <v>611</v>
      </c>
      <c r="J42" s="71" t="s">
        <v>611</v>
      </c>
      <c r="L42" s="3" t="s">
        <v>129</v>
      </c>
      <c r="M42" s="3" t="s">
        <v>129</v>
      </c>
      <c r="N42" s="3" t="s">
        <v>129</v>
      </c>
      <c r="O42" s="3">
        <v>289.2</v>
      </c>
      <c r="P42" s="3" t="s">
        <v>129</v>
      </c>
      <c r="Q42" s="3" t="s">
        <v>129</v>
      </c>
      <c r="R42" s="3" t="s">
        <v>129</v>
      </c>
      <c r="S42" s="3" t="s">
        <v>129</v>
      </c>
      <c r="T42" s="3" t="s">
        <v>129</v>
      </c>
      <c r="U42" s="3">
        <f t="shared" si="1"/>
        <v>289.2</v>
      </c>
      <c r="V42" t="s">
        <v>71</v>
      </c>
    </row>
    <row r="43" spans="1:22" hidden="1" x14ac:dyDescent="0.25">
      <c r="A43" t="s">
        <v>609</v>
      </c>
      <c r="B43" t="s">
        <v>344</v>
      </c>
      <c r="C43" t="s">
        <v>1</v>
      </c>
      <c r="D43" t="s">
        <v>131</v>
      </c>
      <c r="E43" t="s">
        <v>503</v>
      </c>
      <c r="F43" t="s">
        <v>504</v>
      </c>
      <c r="G43" s="71" t="s">
        <v>612</v>
      </c>
      <c r="H43" s="71" t="s">
        <v>612</v>
      </c>
      <c r="I43" s="71" t="s">
        <v>612</v>
      </c>
      <c r="J43" s="71" t="s">
        <v>612</v>
      </c>
      <c r="L43" s="3">
        <v>385</v>
      </c>
      <c r="M43" s="3" t="s">
        <v>129</v>
      </c>
      <c r="N43" s="3" t="s">
        <v>129</v>
      </c>
      <c r="O43" s="3">
        <v>0</v>
      </c>
      <c r="P43" s="3" t="s">
        <v>129</v>
      </c>
      <c r="Q43" s="3" t="s">
        <v>129</v>
      </c>
      <c r="R43" s="3" t="s">
        <v>129</v>
      </c>
      <c r="S43" s="3" t="s">
        <v>129</v>
      </c>
      <c r="T43" s="3" t="s">
        <v>129</v>
      </c>
      <c r="U43" s="3">
        <f>SUM(L43:T43)</f>
        <v>385</v>
      </c>
      <c r="V43" t="s">
        <v>71</v>
      </c>
    </row>
    <row r="44" spans="1:22" hidden="1" x14ac:dyDescent="0.25">
      <c r="A44" t="s">
        <v>609</v>
      </c>
      <c r="B44" t="s">
        <v>323</v>
      </c>
      <c r="C44" t="s">
        <v>1</v>
      </c>
      <c r="D44" t="s">
        <v>378</v>
      </c>
      <c r="E44" t="s">
        <v>501</v>
      </c>
      <c r="F44" t="s">
        <v>502</v>
      </c>
      <c r="G44" s="71" t="s">
        <v>613</v>
      </c>
      <c r="H44" s="71" t="s">
        <v>613</v>
      </c>
      <c r="I44" s="71" t="s">
        <v>613</v>
      </c>
      <c r="J44" s="71" t="s">
        <v>613</v>
      </c>
      <c r="L44" s="3">
        <v>0</v>
      </c>
      <c r="M44" s="3" t="s">
        <v>129</v>
      </c>
      <c r="N44" s="3" t="s">
        <v>129</v>
      </c>
      <c r="O44" s="3" t="s">
        <v>129</v>
      </c>
      <c r="P44" s="3">
        <v>1057.1099999999999</v>
      </c>
      <c r="Q44" s="3" t="s">
        <v>129</v>
      </c>
      <c r="R44" s="3" t="s">
        <v>129</v>
      </c>
      <c r="S44" s="3" t="s">
        <v>129</v>
      </c>
      <c r="T44" s="3" t="s">
        <v>129</v>
      </c>
      <c r="U44" s="3">
        <f t="shared" ref="U44" si="2">SUM(L44:T44)</f>
        <v>1057.1099999999999</v>
      </c>
      <c r="V44" t="s">
        <v>71</v>
      </c>
    </row>
    <row r="45" spans="1:22" hidden="1" x14ac:dyDescent="0.25">
      <c r="A45" t="s">
        <v>614</v>
      </c>
      <c r="B45" t="s">
        <v>620</v>
      </c>
      <c r="C45" t="s">
        <v>1</v>
      </c>
      <c r="D45" t="s">
        <v>131</v>
      </c>
      <c r="E45" t="s">
        <v>503</v>
      </c>
      <c r="F45" t="s">
        <v>504</v>
      </c>
      <c r="G45" s="71" t="s">
        <v>622</v>
      </c>
      <c r="H45" s="71" t="s">
        <v>622</v>
      </c>
      <c r="I45" s="71" t="s">
        <v>622</v>
      </c>
      <c r="J45" s="71" t="s">
        <v>622</v>
      </c>
      <c r="L45" s="3" t="s">
        <v>129</v>
      </c>
      <c r="M45" s="3" t="s">
        <v>129</v>
      </c>
      <c r="N45" s="3" t="s">
        <v>129</v>
      </c>
      <c r="O45" s="3">
        <v>385</v>
      </c>
      <c r="P45" s="3" t="s">
        <v>129</v>
      </c>
      <c r="Q45" s="3" t="s">
        <v>129</v>
      </c>
      <c r="R45" s="3" t="s">
        <v>129</v>
      </c>
      <c r="S45" s="3" t="s">
        <v>129</v>
      </c>
      <c r="T45" s="3" t="s">
        <v>129</v>
      </c>
      <c r="U45" s="3">
        <f>+O45</f>
        <v>385</v>
      </c>
      <c r="V45" t="s">
        <v>71</v>
      </c>
    </row>
    <row r="46" spans="1:22" hidden="1" x14ac:dyDescent="0.25">
      <c r="A46" t="s">
        <v>614</v>
      </c>
      <c r="B46" t="s">
        <v>617</v>
      </c>
      <c r="C46" t="s">
        <v>1</v>
      </c>
      <c r="D46" t="s">
        <v>131</v>
      </c>
      <c r="E46" t="s">
        <v>503</v>
      </c>
      <c r="F46" t="s">
        <v>504</v>
      </c>
      <c r="G46" s="71" t="s">
        <v>618</v>
      </c>
      <c r="H46" s="71" t="s">
        <v>618</v>
      </c>
      <c r="I46" s="71" t="s">
        <v>618</v>
      </c>
      <c r="J46" s="71" t="s">
        <v>618</v>
      </c>
      <c r="L46" s="3" t="s">
        <v>129</v>
      </c>
      <c r="M46" s="3" t="s">
        <v>129</v>
      </c>
      <c r="N46" s="3" t="s">
        <v>129</v>
      </c>
      <c r="O46" s="3">
        <v>293.52999999999997</v>
      </c>
      <c r="P46" s="3" t="s">
        <v>129</v>
      </c>
      <c r="Q46" s="3" t="s">
        <v>129</v>
      </c>
      <c r="R46" s="3" t="s">
        <v>129</v>
      </c>
      <c r="S46" s="3" t="s">
        <v>129</v>
      </c>
      <c r="T46" s="3" t="s">
        <v>129</v>
      </c>
      <c r="U46" s="3">
        <f>+O46</f>
        <v>293.52999999999997</v>
      </c>
      <c r="V46" t="s">
        <v>71</v>
      </c>
    </row>
    <row r="47" spans="1:22" hidden="1" x14ac:dyDescent="0.25">
      <c r="A47" t="s">
        <v>614</v>
      </c>
      <c r="B47" t="s">
        <v>617</v>
      </c>
      <c r="C47" t="s">
        <v>1</v>
      </c>
      <c r="D47" t="s">
        <v>131</v>
      </c>
      <c r="E47" t="s">
        <v>503</v>
      </c>
      <c r="F47" t="s">
        <v>504</v>
      </c>
      <c r="G47" s="71" t="s">
        <v>619</v>
      </c>
      <c r="H47" s="71" t="s">
        <v>619</v>
      </c>
      <c r="I47" s="71" t="s">
        <v>619</v>
      </c>
      <c r="J47" s="71" t="s">
        <v>619</v>
      </c>
      <c r="L47" s="3" t="s">
        <v>129</v>
      </c>
      <c r="M47" s="3" t="s">
        <v>129</v>
      </c>
      <c r="N47" s="3" t="s">
        <v>129</v>
      </c>
      <c r="O47" s="3">
        <v>151.33000000000001</v>
      </c>
      <c r="P47" s="3" t="s">
        <v>129</v>
      </c>
      <c r="Q47" s="3" t="s">
        <v>129</v>
      </c>
      <c r="R47" s="3" t="s">
        <v>129</v>
      </c>
      <c r="S47" s="3" t="s">
        <v>129</v>
      </c>
      <c r="T47" s="3" t="s">
        <v>129</v>
      </c>
      <c r="U47" s="3">
        <f>+O47</f>
        <v>151.33000000000001</v>
      </c>
      <c r="V47" t="s">
        <v>71</v>
      </c>
    </row>
    <row r="48" spans="1:22" hidden="1" x14ac:dyDescent="0.25">
      <c r="A48" t="s">
        <v>614</v>
      </c>
      <c r="B48" t="s">
        <v>620</v>
      </c>
      <c r="C48" t="s">
        <v>1</v>
      </c>
      <c r="D48" t="s">
        <v>131</v>
      </c>
      <c r="E48" t="s">
        <v>503</v>
      </c>
      <c r="F48" t="s">
        <v>504</v>
      </c>
      <c r="G48" s="71" t="s">
        <v>621</v>
      </c>
      <c r="H48" s="71" t="s">
        <v>621</v>
      </c>
      <c r="I48" s="71" t="s">
        <v>621</v>
      </c>
      <c r="J48" s="71" t="s">
        <v>621</v>
      </c>
      <c r="L48" s="3" t="s">
        <v>129</v>
      </c>
      <c r="M48" s="3" t="s">
        <v>129</v>
      </c>
      <c r="N48" s="3" t="s">
        <v>129</v>
      </c>
      <c r="O48" s="3">
        <v>385</v>
      </c>
      <c r="P48" s="3" t="s">
        <v>129</v>
      </c>
      <c r="Q48" s="3" t="s">
        <v>129</v>
      </c>
      <c r="R48" s="3" t="s">
        <v>129</v>
      </c>
      <c r="S48" s="3" t="s">
        <v>129</v>
      </c>
      <c r="T48" s="3" t="s">
        <v>129</v>
      </c>
      <c r="U48" s="3">
        <f>+O48</f>
        <v>385</v>
      </c>
      <c r="V48" t="s">
        <v>71</v>
      </c>
    </row>
    <row r="49" spans="1:22" hidden="1" x14ac:dyDescent="0.25">
      <c r="A49" t="s">
        <v>614</v>
      </c>
      <c r="B49" t="s">
        <v>615</v>
      </c>
      <c r="C49" t="s">
        <v>1</v>
      </c>
      <c r="D49" t="s">
        <v>378</v>
      </c>
      <c r="E49" t="s">
        <v>501</v>
      </c>
      <c r="F49" t="s">
        <v>502</v>
      </c>
      <c r="G49" s="71" t="s">
        <v>616</v>
      </c>
      <c r="H49" s="71" t="s">
        <v>616</v>
      </c>
      <c r="I49" s="71" t="s">
        <v>616</v>
      </c>
      <c r="J49" s="71" t="s">
        <v>616</v>
      </c>
      <c r="L49" s="3">
        <v>0</v>
      </c>
      <c r="M49" s="3" t="s">
        <v>129</v>
      </c>
      <c r="N49" s="3" t="s">
        <v>129</v>
      </c>
      <c r="O49" s="3" t="s">
        <v>129</v>
      </c>
      <c r="P49" s="3">
        <v>1068.6500000000001</v>
      </c>
      <c r="Q49" s="3" t="s">
        <v>129</v>
      </c>
      <c r="R49" s="3" t="s">
        <v>129</v>
      </c>
      <c r="S49" s="3" t="s">
        <v>129</v>
      </c>
      <c r="T49" s="3" t="s">
        <v>129</v>
      </c>
      <c r="U49" s="3">
        <f>SUM(L49:T49)</f>
        <v>1068.6500000000001</v>
      </c>
      <c r="V49" t="s">
        <v>71</v>
      </c>
    </row>
    <row r="50" spans="1:22" x14ac:dyDescent="0.25">
      <c r="A50" t="s">
        <v>518</v>
      </c>
      <c r="L50" s="66">
        <f>SUBTOTAL(109,Tabla3[V EXENTA])</f>
        <v>385</v>
      </c>
      <c r="M50" s="2"/>
      <c r="N50" s="2"/>
      <c r="O50" s="66">
        <f>SUBTOTAL(109,Tabla3[V GRAVADAS])</f>
        <v>719.95</v>
      </c>
      <c r="P50" s="66">
        <f>SUBTOTAL(109,Tabla3[EX IN CA])</f>
        <v>0</v>
      </c>
      <c r="Q50" s="2"/>
      <c r="R50" s="66">
        <f>SUBTOTAL(109,Tabla3[EX SERVICE])</f>
        <v>1057.1099999999999</v>
      </c>
      <c r="S50" s="2"/>
      <c r="T50" s="2"/>
      <c r="U50" s="66">
        <f>SUBTOTAL(109,Tabla3[TOTAL VENTA])</f>
        <v>2162.06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00"/>
  <sheetViews>
    <sheetView workbookViewId="0">
      <selection activeCell="A2" sqref="A2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70</v>
      </c>
      <c r="B1" t="s">
        <v>69</v>
      </c>
    </row>
    <row r="2" spans="1:8" x14ac:dyDescent="0.25">
      <c r="A2" s="1" t="s">
        <v>68</v>
      </c>
      <c r="B2" t="s">
        <v>67</v>
      </c>
      <c r="E2" s="1"/>
      <c r="F2" s="1"/>
      <c r="G2" s="1"/>
      <c r="H2" s="1"/>
    </row>
    <row r="3" spans="1:8" x14ac:dyDescent="0.25">
      <c r="A3" s="1" t="s">
        <v>66</v>
      </c>
      <c r="B3" t="s">
        <v>65</v>
      </c>
      <c r="E3" s="1"/>
      <c r="F3" s="1"/>
      <c r="G3" s="1"/>
      <c r="H3" s="1"/>
    </row>
    <row r="4" spans="1:8" x14ac:dyDescent="0.25">
      <c r="A4" s="1" t="s">
        <v>64</v>
      </c>
      <c r="B4" t="s">
        <v>63</v>
      </c>
      <c r="E4" s="1"/>
      <c r="F4" s="1"/>
      <c r="G4" s="1"/>
      <c r="H4" s="1"/>
    </row>
    <row r="5" spans="1:8" x14ac:dyDescent="0.25">
      <c r="A5" s="1" t="s">
        <v>62</v>
      </c>
      <c r="B5" t="s">
        <v>61</v>
      </c>
      <c r="E5" s="1"/>
      <c r="F5" s="1"/>
      <c r="G5" s="1"/>
      <c r="H5" s="1"/>
    </row>
    <row r="6" spans="1:8" x14ac:dyDescent="0.25">
      <c r="A6" s="1" t="s">
        <v>60</v>
      </c>
      <c r="B6" t="s">
        <v>59</v>
      </c>
      <c r="E6" s="1"/>
      <c r="F6" s="1"/>
      <c r="G6" s="1"/>
      <c r="H6" s="1"/>
    </row>
    <row r="7" spans="1:8" x14ac:dyDescent="0.25">
      <c r="A7" s="1" t="s">
        <v>58</v>
      </c>
      <c r="B7" t="s">
        <v>57</v>
      </c>
      <c r="E7" s="1"/>
      <c r="F7" s="1"/>
      <c r="G7" s="1"/>
      <c r="H7" s="1"/>
    </row>
    <row r="8" spans="1:8" x14ac:dyDescent="0.25">
      <c r="A8" s="1" t="s">
        <v>56</v>
      </c>
      <c r="B8" t="s">
        <v>55</v>
      </c>
      <c r="E8" s="1"/>
      <c r="F8" s="1"/>
      <c r="G8" s="1"/>
      <c r="H8" s="1"/>
    </row>
    <row r="9" spans="1:8" x14ac:dyDescent="0.25">
      <c r="A9" s="1" t="s">
        <v>54</v>
      </c>
      <c r="B9" t="s">
        <v>53</v>
      </c>
      <c r="E9" s="1"/>
      <c r="F9" s="1"/>
      <c r="G9" s="1"/>
      <c r="H9" s="1"/>
    </row>
    <row r="10" spans="1:8" x14ac:dyDescent="0.25">
      <c r="A10" s="1" t="s">
        <v>52</v>
      </c>
      <c r="B10" t="s">
        <v>51</v>
      </c>
      <c r="E10" s="1"/>
      <c r="F10" s="1"/>
      <c r="G10" s="1"/>
      <c r="H10" s="1"/>
    </row>
    <row r="11" spans="1:8" x14ac:dyDescent="0.25">
      <c r="A11" s="1" t="s">
        <v>50</v>
      </c>
      <c r="B11" t="s">
        <v>49</v>
      </c>
      <c r="E11" s="1"/>
      <c r="F11" s="1"/>
      <c r="G11" s="1"/>
      <c r="H11" s="1"/>
    </row>
    <row r="12" spans="1:8" x14ac:dyDescent="0.25">
      <c r="A12" s="1" t="s">
        <v>48</v>
      </c>
      <c r="B12" t="s">
        <v>47</v>
      </c>
      <c r="E12" s="1"/>
      <c r="F12" s="1"/>
      <c r="G12" s="1"/>
      <c r="H12" s="1"/>
    </row>
    <row r="13" spans="1:8" x14ac:dyDescent="0.25">
      <c r="A13" s="1" t="s">
        <v>46</v>
      </c>
      <c r="B13" t="s">
        <v>45</v>
      </c>
    </row>
    <row r="14" spans="1:8" x14ac:dyDescent="0.25">
      <c r="A14" s="1" t="s">
        <v>44</v>
      </c>
      <c r="B14" t="s">
        <v>43</v>
      </c>
    </row>
    <row r="15" spans="1:8" x14ac:dyDescent="0.25">
      <c r="A15" s="1" t="s">
        <v>42</v>
      </c>
      <c r="B15" t="s">
        <v>41</v>
      </c>
    </row>
    <row r="16" spans="1:8" x14ac:dyDescent="0.25">
      <c r="A16" s="1" t="s">
        <v>40</v>
      </c>
      <c r="B16" t="s">
        <v>39</v>
      </c>
    </row>
    <row r="17" spans="1:2" x14ac:dyDescent="0.25">
      <c r="A17" s="1" t="s">
        <v>38</v>
      </c>
      <c r="B17" t="s">
        <v>37</v>
      </c>
    </row>
    <row r="18" spans="1:2" x14ac:dyDescent="0.25">
      <c r="A18" s="1" t="s">
        <v>36</v>
      </c>
      <c r="B18" t="s">
        <v>35</v>
      </c>
    </row>
    <row r="19" spans="1:2" x14ac:dyDescent="0.25">
      <c r="A19" s="1" t="s">
        <v>34</v>
      </c>
      <c r="B19" t="s">
        <v>33</v>
      </c>
    </row>
    <row r="20" spans="1:2" x14ac:dyDescent="0.25">
      <c r="A20" s="1" t="s">
        <v>32</v>
      </c>
      <c r="B20" t="s">
        <v>31</v>
      </c>
    </row>
    <row r="21" spans="1:2" x14ac:dyDescent="0.25">
      <c r="A21" s="1" t="s">
        <v>132</v>
      </c>
      <c r="B21" t="s">
        <v>133</v>
      </c>
    </row>
    <row r="22" spans="1:2" x14ac:dyDescent="0.25">
      <c r="A22" s="1" t="s">
        <v>134</v>
      </c>
      <c r="B22" t="s">
        <v>135</v>
      </c>
    </row>
    <row r="23" spans="1:2" x14ac:dyDescent="0.25">
      <c r="A23" s="1" t="s">
        <v>136</v>
      </c>
      <c r="B23" t="s">
        <v>137</v>
      </c>
    </row>
    <row r="24" spans="1:2" x14ac:dyDescent="0.25">
      <c r="A24" s="1" t="s">
        <v>138</v>
      </c>
      <c r="B24" t="s">
        <v>139</v>
      </c>
    </row>
    <row r="25" spans="1:2" x14ac:dyDescent="0.25">
      <c r="A25" s="1" t="s">
        <v>140</v>
      </c>
      <c r="B25" t="s">
        <v>141</v>
      </c>
    </row>
    <row r="26" spans="1:2" x14ac:dyDescent="0.25">
      <c r="A26" s="1" t="s">
        <v>142</v>
      </c>
      <c r="B26" t="s">
        <v>143</v>
      </c>
    </row>
    <row r="27" spans="1:2" x14ac:dyDescent="0.25">
      <c r="A27" s="1" t="s">
        <v>144</v>
      </c>
      <c r="B27" t="s">
        <v>145</v>
      </c>
    </row>
    <row r="28" spans="1:2" x14ac:dyDescent="0.25">
      <c r="A28" s="1" t="s">
        <v>146</v>
      </c>
      <c r="B28" t="s">
        <v>147</v>
      </c>
    </row>
    <row r="29" spans="1:2" x14ac:dyDescent="0.25">
      <c r="A29" s="1" t="s">
        <v>148</v>
      </c>
      <c r="B29" t="s">
        <v>149</v>
      </c>
    </row>
    <row r="30" spans="1:2" x14ac:dyDescent="0.25">
      <c r="A30" s="1" t="s">
        <v>150</v>
      </c>
      <c r="B30" t="s">
        <v>151</v>
      </c>
    </row>
    <row r="31" spans="1:2" x14ac:dyDescent="0.25">
      <c r="A31" s="1" t="s">
        <v>152</v>
      </c>
      <c r="B31" t="s">
        <v>153</v>
      </c>
    </row>
    <row r="32" spans="1:2" x14ac:dyDescent="0.25">
      <c r="A32" s="1" t="s">
        <v>154</v>
      </c>
      <c r="B32" t="s">
        <v>155</v>
      </c>
    </row>
    <row r="33" spans="1:2" x14ac:dyDescent="0.25">
      <c r="A33" s="1" t="s">
        <v>156</v>
      </c>
      <c r="B33" t="s">
        <v>157</v>
      </c>
    </row>
    <row r="34" spans="1:2" x14ac:dyDescent="0.25">
      <c r="A34" s="1" t="s">
        <v>158</v>
      </c>
      <c r="B34" t="s">
        <v>159</v>
      </c>
    </row>
    <row r="35" spans="1:2" x14ac:dyDescent="0.25">
      <c r="A35" s="1" t="s">
        <v>160</v>
      </c>
      <c r="B35" t="s">
        <v>161</v>
      </c>
    </row>
    <row r="36" spans="1:2" x14ac:dyDescent="0.25">
      <c r="A36" s="1" t="s">
        <v>162</v>
      </c>
      <c r="B36" t="s">
        <v>163</v>
      </c>
    </row>
    <row r="37" spans="1:2" x14ac:dyDescent="0.25">
      <c r="A37" s="1" t="s">
        <v>164</v>
      </c>
      <c r="B37" t="s">
        <v>165</v>
      </c>
    </row>
    <row r="38" spans="1:2" x14ac:dyDescent="0.25">
      <c r="A38" s="1" t="s">
        <v>166</v>
      </c>
      <c r="B38" t="s">
        <v>167</v>
      </c>
    </row>
    <row r="39" spans="1:2" x14ac:dyDescent="0.25">
      <c r="A39" s="1" t="s">
        <v>168</v>
      </c>
      <c r="B39" t="s">
        <v>169</v>
      </c>
    </row>
    <row r="40" spans="1:2" x14ac:dyDescent="0.25">
      <c r="A40" s="1" t="s">
        <v>170</v>
      </c>
      <c r="B40" t="s">
        <v>171</v>
      </c>
    </row>
    <row r="41" spans="1:2" x14ac:dyDescent="0.25">
      <c r="A41" s="1" t="s">
        <v>172</v>
      </c>
      <c r="B41" t="s">
        <v>173</v>
      </c>
    </row>
    <row r="42" spans="1:2" x14ac:dyDescent="0.25">
      <c r="A42" s="1" t="s">
        <v>174</v>
      </c>
      <c r="B42" t="s">
        <v>175</v>
      </c>
    </row>
    <row r="43" spans="1:2" x14ac:dyDescent="0.25">
      <c r="A43" s="1" t="s">
        <v>176</v>
      </c>
      <c r="B43" t="s">
        <v>177</v>
      </c>
    </row>
    <row r="44" spans="1:2" x14ac:dyDescent="0.25">
      <c r="A44" s="1" t="s">
        <v>178</v>
      </c>
      <c r="B44" t="s">
        <v>179</v>
      </c>
    </row>
    <row r="45" spans="1:2" x14ac:dyDescent="0.25">
      <c r="A45" s="1" t="s">
        <v>180</v>
      </c>
      <c r="B45" t="s">
        <v>181</v>
      </c>
    </row>
    <row r="46" spans="1:2" x14ac:dyDescent="0.25">
      <c r="A46" s="1" t="s">
        <v>182</v>
      </c>
      <c r="B46" t="s">
        <v>183</v>
      </c>
    </row>
    <row r="47" spans="1:2" x14ac:dyDescent="0.25">
      <c r="A47" s="1" t="s">
        <v>184</v>
      </c>
      <c r="B47" t="s">
        <v>185</v>
      </c>
    </row>
    <row r="48" spans="1:2" x14ac:dyDescent="0.25">
      <c r="A48" s="1" t="s">
        <v>186</v>
      </c>
      <c r="B48" s="1" t="s">
        <v>30</v>
      </c>
    </row>
    <row r="49" spans="1:2" x14ac:dyDescent="0.25">
      <c r="A49" s="1" t="s">
        <v>187</v>
      </c>
      <c r="B49" t="s">
        <v>188</v>
      </c>
    </row>
    <row r="50" spans="1:2" x14ac:dyDescent="0.25">
      <c r="A50" s="1" t="s">
        <v>189</v>
      </c>
      <c r="B50" t="s">
        <v>190</v>
      </c>
    </row>
    <row r="51" spans="1:2" x14ac:dyDescent="0.25">
      <c r="A51" s="1" t="s">
        <v>191</v>
      </c>
      <c r="B51" t="s">
        <v>192</v>
      </c>
    </row>
    <row r="52" spans="1:2" x14ac:dyDescent="0.25">
      <c r="A52" s="1" t="s">
        <v>193</v>
      </c>
      <c r="B52" t="s">
        <v>194</v>
      </c>
    </row>
    <row r="53" spans="1:2" x14ac:dyDescent="0.25">
      <c r="A53" s="1" t="s">
        <v>195</v>
      </c>
      <c r="B53" t="s">
        <v>196</v>
      </c>
    </row>
    <row r="54" spans="1:2" x14ac:dyDescent="0.25">
      <c r="A54" s="1" t="s">
        <v>197</v>
      </c>
      <c r="B54" t="s">
        <v>198</v>
      </c>
    </row>
    <row r="55" spans="1:2" x14ac:dyDescent="0.25">
      <c r="A55" s="1" t="s">
        <v>199</v>
      </c>
      <c r="B55" t="s">
        <v>200</v>
      </c>
    </row>
    <row r="56" spans="1:2" x14ac:dyDescent="0.25">
      <c r="A56" s="1" t="s">
        <v>29</v>
      </c>
      <c r="B56" t="s">
        <v>201</v>
      </c>
    </row>
    <row r="57" spans="1:2" x14ac:dyDescent="0.25">
      <c r="A57" s="1" t="s">
        <v>202</v>
      </c>
      <c r="B57" t="s">
        <v>203</v>
      </c>
    </row>
    <row r="58" spans="1:2" x14ac:dyDescent="0.25">
      <c r="A58" s="1" t="s">
        <v>204</v>
      </c>
      <c r="B58" t="s">
        <v>205</v>
      </c>
    </row>
    <row r="59" spans="1:2" x14ac:dyDescent="0.25">
      <c r="A59" s="1" t="s">
        <v>206</v>
      </c>
      <c r="B59" t="s">
        <v>207</v>
      </c>
    </row>
    <row r="60" spans="1:2" x14ac:dyDescent="0.25">
      <c r="A60" s="1" t="s">
        <v>208</v>
      </c>
      <c r="B60" t="s">
        <v>209</v>
      </c>
    </row>
    <row r="61" spans="1:2" x14ac:dyDescent="0.25">
      <c r="A61" s="1" t="s">
        <v>210</v>
      </c>
      <c r="B61" t="s">
        <v>211</v>
      </c>
    </row>
    <row r="62" spans="1:2" x14ac:dyDescent="0.25">
      <c r="A62" s="1" t="s">
        <v>212</v>
      </c>
      <c r="B62" t="s">
        <v>213</v>
      </c>
    </row>
    <row r="63" spans="1:2" x14ac:dyDescent="0.25">
      <c r="A63" s="1" t="s">
        <v>214</v>
      </c>
      <c r="B63" t="s">
        <v>215</v>
      </c>
    </row>
    <row r="64" spans="1:2" x14ac:dyDescent="0.25">
      <c r="A64" s="1" t="s">
        <v>216</v>
      </c>
      <c r="B64" t="s">
        <v>217</v>
      </c>
    </row>
    <row r="65" spans="1:2" x14ac:dyDescent="0.25">
      <c r="A65" s="1" t="s">
        <v>218</v>
      </c>
      <c r="B65" t="s">
        <v>219</v>
      </c>
    </row>
    <row r="66" spans="1:2" x14ac:dyDescent="0.25">
      <c r="A66" s="1" t="s">
        <v>220</v>
      </c>
      <c r="B66" t="s">
        <v>221</v>
      </c>
    </row>
    <row r="67" spans="1:2" x14ac:dyDescent="0.25">
      <c r="A67" s="1" t="s">
        <v>222</v>
      </c>
      <c r="B67" t="s">
        <v>223</v>
      </c>
    </row>
    <row r="68" spans="1:2" x14ac:dyDescent="0.25">
      <c r="A68" s="1" t="s">
        <v>224</v>
      </c>
      <c r="B68" t="s">
        <v>225</v>
      </c>
    </row>
    <row r="69" spans="1:2" x14ac:dyDescent="0.25">
      <c r="A69" s="1" t="s">
        <v>226</v>
      </c>
      <c r="B69" t="s">
        <v>227</v>
      </c>
    </row>
    <row r="70" spans="1:2" x14ac:dyDescent="0.25">
      <c r="A70" s="1" t="s">
        <v>228</v>
      </c>
      <c r="B70" t="s">
        <v>229</v>
      </c>
    </row>
    <row r="71" spans="1:2" x14ac:dyDescent="0.25">
      <c r="A71" s="1" t="s">
        <v>230</v>
      </c>
      <c r="B71" t="s">
        <v>231</v>
      </c>
    </row>
    <row r="72" spans="1:2" x14ac:dyDescent="0.25">
      <c r="A72" s="1" t="s">
        <v>232</v>
      </c>
      <c r="B72" t="s">
        <v>233</v>
      </c>
    </row>
    <row r="73" spans="1:2" x14ac:dyDescent="0.25">
      <c r="A73" s="1" t="s">
        <v>234</v>
      </c>
      <c r="B73" t="s">
        <v>235</v>
      </c>
    </row>
    <row r="74" spans="1:2" x14ac:dyDescent="0.25">
      <c r="A74" s="1" t="s">
        <v>236</v>
      </c>
      <c r="B74" t="s">
        <v>237</v>
      </c>
    </row>
    <row r="75" spans="1:2" x14ac:dyDescent="0.25">
      <c r="A75" s="1" t="s">
        <v>238</v>
      </c>
      <c r="B75" t="s">
        <v>239</v>
      </c>
    </row>
    <row r="76" spans="1:2" x14ac:dyDescent="0.25">
      <c r="A76" s="1" t="s">
        <v>240</v>
      </c>
      <c r="B76" t="s">
        <v>241</v>
      </c>
    </row>
    <row r="77" spans="1:2" x14ac:dyDescent="0.25">
      <c r="A77" s="1" t="s">
        <v>242</v>
      </c>
      <c r="B77" t="s">
        <v>243</v>
      </c>
    </row>
    <row r="78" spans="1:2" x14ac:dyDescent="0.25">
      <c r="A78" s="1" t="s">
        <v>244</v>
      </c>
      <c r="B78" s="30" t="s">
        <v>245</v>
      </c>
    </row>
    <row r="79" spans="1:2" x14ac:dyDescent="0.25">
      <c r="A79" s="1" t="s">
        <v>246</v>
      </c>
      <c r="B79" t="s">
        <v>247</v>
      </c>
    </row>
    <row r="80" spans="1:2" x14ac:dyDescent="0.25">
      <c r="A80" s="1" t="s">
        <v>248</v>
      </c>
      <c r="B80" t="s">
        <v>249</v>
      </c>
    </row>
    <row r="81" spans="1:2" x14ac:dyDescent="0.25">
      <c r="A81" s="1" t="s">
        <v>250</v>
      </c>
      <c r="B81" t="s">
        <v>251</v>
      </c>
    </row>
    <row r="82" spans="1:2" x14ac:dyDescent="0.25">
      <c r="A82" s="1" t="s">
        <v>252</v>
      </c>
      <c r="B82" t="s">
        <v>253</v>
      </c>
    </row>
    <row r="83" spans="1:2" x14ac:dyDescent="0.25">
      <c r="A83" s="1" t="s">
        <v>254</v>
      </c>
      <c r="B83" t="s">
        <v>255</v>
      </c>
    </row>
    <row r="84" spans="1:2" x14ac:dyDescent="0.25">
      <c r="A84" s="1" t="s">
        <v>256</v>
      </c>
      <c r="B84" t="s">
        <v>257</v>
      </c>
    </row>
    <row r="85" spans="1:2" x14ac:dyDescent="0.25">
      <c r="A85" s="1" t="s">
        <v>258</v>
      </c>
      <c r="B85" t="s">
        <v>259</v>
      </c>
    </row>
    <row r="86" spans="1:2" x14ac:dyDescent="0.25">
      <c r="A86" s="1" t="s">
        <v>260</v>
      </c>
      <c r="B86" t="s">
        <v>261</v>
      </c>
    </row>
    <row r="87" spans="1:2" x14ac:dyDescent="0.25">
      <c r="A87" s="1" t="s">
        <v>262</v>
      </c>
      <c r="B87" t="s">
        <v>263</v>
      </c>
    </row>
    <row r="88" spans="1:2" x14ac:dyDescent="0.25">
      <c r="A88" s="1" t="s">
        <v>264</v>
      </c>
      <c r="B88" t="s">
        <v>265</v>
      </c>
    </row>
    <row r="89" spans="1:2" x14ac:dyDescent="0.25">
      <c r="A89" s="1" t="s">
        <v>266</v>
      </c>
      <c r="B89" t="s">
        <v>267</v>
      </c>
    </row>
    <row r="90" spans="1:2" x14ac:dyDescent="0.25">
      <c r="A90" s="1" t="s">
        <v>268</v>
      </c>
      <c r="B90" t="s">
        <v>269</v>
      </c>
    </row>
    <row r="91" spans="1:2" x14ac:dyDescent="0.25">
      <c r="A91" s="1" t="s">
        <v>270</v>
      </c>
      <c r="B91" t="s">
        <v>271</v>
      </c>
    </row>
    <row r="92" spans="1:2" x14ac:dyDescent="0.25">
      <c r="A92" s="1" t="s">
        <v>272</v>
      </c>
      <c r="B92" s="31" t="s">
        <v>273</v>
      </c>
    </row>
    <row r="93" spans="1:2" x14ac:dyDescent="0.25">
      <c r="A93" s="1" t="s">
        <v>274</v>
      </c>
      <c r="B93" t="s">
        <v>275</v>
      </c>
    </row>
    <row r="94" spans="1:2" x14ac:dyDescent="0.25">
      <c r="A94" s="1" t="s">
        <v>276</v>
      </c>
      <c r="B94" t="s">
        <v>277</v>
      </c>
    </row>
    <row r="95" spans="1:2" x14ac:dyDescent="0.25">
      <c r="A95" s="1" t="s">
        <v>278</v>
      </c>
      <c r="B95" t="s">
        <v>279</v>
      </c>
    </row>
    <row r="96" spans="1:2" x14ac:dyDescent="0.25">
      <c r="A96" s="1" t="s">
        <v>280</v>
      </c>
      <c r="B96" t="s">
        <v>281</v>
      </c>
    </row>
    <row r="97" spans="1:2" x14ac:dyDescent="0.25">
      <c r="A97" s="1" t="s">
        <v>282</v>
      </c>
      <c r="B97" t="s">
        <v>283</v>
      </c>
    </row>
    <row r="98" spans="1:2" x14ac:dyDescent="0.25">
      <c r="A98" s="1" t="s">
        <v>284</v>
      </c>
      <c r="B98" t="s">
        <v>285</v>
      </c>
    </row>
    <row r="99" spans="1:2" x14ac:dyDescent="0.25">
      <c r="A99" s="1" t="s">
        <v>286</v>
      </c>
      <c r="B99" t="s">
        <v>287</v>
      </c>
    </row>
    <row r="100" spans="1:2" x14ac:dyDescent="0.25">
      <c r="A100" s="1" t="s">
        <v>522</v>
      </c>
      <c r="B100" t="s">
        <v>523</v>
      </c>
    </row>
  </sheetData>
  <conditionalFormatting sqref="A1:A1048576">
    <cfRule type="duplicateValues" dxfId="13" priority="1"/>
  </conditionalFormatting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Compras</vt:lpstr>
      <vt:lpstr>Libro de Compras</vt:lpstr>
      <vt:lpstr>Hoja2</vt:lpstr>
      <vt:lpstr>Contribuyente</vt:lpstr>
      <vt:lpstr>Libro de Contribuyente</vt:lpstr>
      <vt:lpstr>RESUMEN</vt:lpstr>
      <vt:lpstr>Consumidor</vt:lpstr>
      <vt:lpstr>Libro de Consumidor</vt:lpstr>
      <vt:lpstr>base de clientes</vt:lpstr>
      <vt:lpstr>RET 1%</vt:lpstr>
      <vt:lpstr>RET 10%</vt:lpstr>
      <vt:lpstr>DECLARACION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cp:lastPrinted>2021-11-12T13:06:12Z</cp:lastPrinted>
  <dcterms:created xsi:type="dcterms:W3CDTF">2021-04-05T22:54:25Z</dcterms:created>
  <dcterms:modified xsi:type="dcterms:W3CDTF">2022-03-11T15:32:39Z</dcterms:modified>
</cp:coreProperties>
</file>