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SERVIRECOLECCION\2024\"/>
    </mc:Choice>
  </mc:AlternateContent>
  <xr:revisionPtr revIDLastSave="0" documentId="13_ncr:1_{7CA19009-0EEA-4066-95FB-37D3D5D92AEE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RETENCIONES'!$A$1:$J$4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3" l="1"/>
  <c r="F5" i="13"/>
  <c r="H5" i="13"/>
  <c r="I5" i="13"/>
  <c r="J5" i="13"/>
  <c r="G8" i="31" l="1"/>
  <c r="H8" i="31"/>
  <c r="K8" i="31"/>
  <c r="D11" i="21" l="1"/>
  <c r="D2" i="21"/>
  <c r="L8" i="6"/>
  <c r="L7" i="6"/>
  <c r="L6" i="6"/>
  <c r="L5" i="6"/>
  <c r="L3" i="6"/>
  <c r="H8" i="6"/>
  <c r="H4" i="6"/>
  <c r="L4" i="6" s="1"/>
  <c r="E15" i="29" l="1"/>
  <c r="H249" i="7" l="1"/>
  <c r="D9" i="6"/>
  <c r="E5" i="29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G2" i="30" l="1"/>
  <c r="F2" i="30" s="1"/>
  <c r="I2" i="30"/>
  <c r="H2" i="30" s="1"/>
  <c r="G3" i="30"/>
  <c r="F3" i="30" s="1"/>
  <c r="I3" i="30"/>
  <c r="H3" i="30" s="1"/>
  <c r="I8" i="31" l="1"/>
  <c r="J8" i="31"/>
  <c r="L8" i="31"/>
  <c r="M8" i="31"/>
  <c r="N8" i="31"/>
  <c r="O8" i="31"/>
  <c r="P8" i="31"/>
  <c r="D17" i="6" l="1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7" i="29" l="1"/>
  <c r="F12" i="29"/>
  <c r="F8" i="29"/>
  <c r="F20" i="29" s="1"/>
  <c r="I4" i="29" l="1"/>
  <c r="I5" i="29"/>
  <c r="I6" i="29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M7" i="10" l="1"/>
  <c r="N7" i="10"/>
  <c r="O7" i="10"/>
  <c r="O8" i="10" s="1"/>
  <c r="O9" i="10" s="1"/>
  <c r="P7" i="10"/>
  <c r="Q7" i="10"/>
  <c r="R7" i="10"/>
  <c r="S7" i="10"/>
  <c r="T7" i="10"/>
  <c r="U7" i="10"/>
  <c r="L7" i="10"/>
  <c r="D9" i="9"/>
  <c r="D10" i="9" s="1"/>
  <c r="D11" i="9" s="1"/>
  <c r="D22" i="9" l="1"/>
  <c r="D18" i="5" l="1"/>
  <c r="L42" i="8"/>
  <c r="M42" i="8"/>
  <c r="N42" i="8"/>
  <c r="O42" i="8"/>
  <c r="P42" i="8"/>
  <c r="Q42" i="8"/>
  <c r="K42" i="8"/>
  <c r="J249" i="7" l="1"/>
  <c r="K249" i="7"/>
  <c r="L249" i="7"/>
  <c r="M249" i="7"/>
  <c r="N249" i="7"/>
  <c r="O249" i="7"/>
  <c r="P249" i="7"/>
  <c r="I24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</author>
  </authors>
  <commentList>
    <comment ref="E3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DESPACHO: CAMBIE EL MES QUE DESEA CONSULTAR DESPLEGANDO LA LISTA DE MESES.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<sst xmlns="http://schemas.openxmlformats.org/spreadsheetml/2006/main" count="28228" uniqueCount="9448">
  <si>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</si>
  <si>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</si>
  <si>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</si>
  <si>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</si>
  <si>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</si>
  <si>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</si>
  <si>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</si>
  <si>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</si>
  <si>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</si>
  <si>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</si>
  <si>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</si>
  <si>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</si>
  <si>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</si>
  <si>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</si>
  <si>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</si>
  <si>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</si>
  <si>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</si>
  <si>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</si>
  <si>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</si>
  <si>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</si>
  <si>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</si>
  <si>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</si>
  <si>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</si>
  <si>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</si>
  <si>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</si>
  <si>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</si>
  <si>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</si>
  <si>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</si>
  <si>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</si>
  <si>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</si>
  <si>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</si>
  <si>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</si>
  <si>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</si>
  <si>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</si>
  <si>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</si>
  <si>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</si>
  <si>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</si>
  <si>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</si>
  <si>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</si>
  <si>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</si>
  <si>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</si>
  <si>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</si>
  <si>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</si>
  <si>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</si>
  <si>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</si>
  <si>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</si>
  <si>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</si>
  <si>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</si>
  <si>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</si>
  <si>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</si>
  <si>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</si>
  <si>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</si>
  <si>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</si>
  <si>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</si>
  <si>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</si>
  <si>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</si>
  <si>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</si>
  <si>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</si>
  <si>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</si>
  <si>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</si>
  <si>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</si>
  <si>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</si>
  <si>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</si>
  <si>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</si>
  <si>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</si>
  <si>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</si>
  <si>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</si>
  <si>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</si>
  <si>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</si>
  <si>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</si>
  <si>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</si>
  <si>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</si>
  <si>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</si>
  <si>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</si>
  <si>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</si>
  <si>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</si>
  <si>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</si>
  <si>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</si>
  <si>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</si>
  <si>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</si>
  <si>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</si>
  <si>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</si>
  <si>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</si>
  <si>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</si>
  <si>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</si>
  <si>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</si>
  <si>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</si>
  <si>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</si>
  <si>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</si>
  <si>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</si>
  <si>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</si>
  <si>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</si>
  <si>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</si>
  <si>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</si>
  <si>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</si>
  <si>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</si>
  <si>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</si>
  <si>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</si>
  <si>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</si>
  <si>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</si>
  <si>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</si>
  <si>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</si>
  <si>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</si>
  <si>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</si>
  <si>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</si>
  <si>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</si>
  <si>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</si>
  <si>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</si>
  <si>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</si>
  <si>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</si>
  <si>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</si>
  <si>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</si>
  <si>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</si>
  <si>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</si>
  <si>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</si>
  <si>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</si>
  <si>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</si>
  <si>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</si>
  <si>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</si>
  <si>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</si>
  <si>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</si>
  <si>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</si>
  <si>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</si>
  <si>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</si>
  <si>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</si>
  <si>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</si>
  <si>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</si>
  <si>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</si>
  <si>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</si>
  <si>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</si>
  <si>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</si>
  <si>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</si>
  <si>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</si>
  <si>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</si>
  <si>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</si>
  <si>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</si>
  <si>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</si>
  <si>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</si>
  <si>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</si>
  <si>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</si>
  <si>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</si>
  <si>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</si>
  <si>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</si>
  <si>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</si>
  <si>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</si>
  <si>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</si>
  <si>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</si>
  <si>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</si>
  <si>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</si>
  <si>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</si>
  <si>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</si>
  <si>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</si>
  <si>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</si>
  <si>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</si>
  <si>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</si>
  <si>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</si>
  <si>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</si>
  <si>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</si>
  <si>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</si>
  <si>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</si>
  <si>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</si>
  <si>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</si>
  <si>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</si>
  <si>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</si>
  <si>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</si>
  <si>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</si>
  <si>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</si>
  <si>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</si>
  <si>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</si>
  <si>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</si>
  <si>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</si>
  <si>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</si>
  <si>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</si>
  <si>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</si>
  <si>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</si>
  <si>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</si>
  <si>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</si>
  <si>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</si>
  <si>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</si>
  <si>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</si>
  <si>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</si>
  <si>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</si>
  <si>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</si>
  <si>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</si>
  <si>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</si>
  <si>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</si>
  <si>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</si>
  <si>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</si>
  <si>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</si>
  <si>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</si>
  <si>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</si>
  <si>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</si>
  <si>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</si>
  <si>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</si>
  <si>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</si>
  <si>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</si>
  <si>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</si>
  <si>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</si>
  <si>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</si>
  <si>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</si>
  <si>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</si>
  <si>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</si>
  <si>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</si>
  <si>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</si>
  <si>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</si>
  <si>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</si>
  <si>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</si>
  <si>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</si>
  <si>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</si>
  <si>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</si>
  <si>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</si>
  <si>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</si>
  <si>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</si>
  <si>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</si>
  <si>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</si>
  <si>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</si>
  <si>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</si>
  <si>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</si>
  <si>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</si>
  <si>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</si>
  <si>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</si>
  <si>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</si>
  <si>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</si>
  <si>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</si>
  <si>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</si>
  <si>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</si>
  <si>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</si>
  <si>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</si>
  <si>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</si>
  <si>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</si>
  <si>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</si>
  <si>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</si>
  <si>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</si>
  <si>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</si>
  <si>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</si>
  <si>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</si>
  <si>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</si>
  <si>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</si>
  <si>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</si>
  <si>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</si>
  <si>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</si>
  <si>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</si>
  <si>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</si>
  <si>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</si>
  <si>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</si>
  <si>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</si>
  <si>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</si>
  <si>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</si>
  <si>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</si>
  <si>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</si>
  <si>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</si>
  <si>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</si>
  <si>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</si>
  <si>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</si>
  <si>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</si>
  <si>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</si>
  <si>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</si>
  <si>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</si>
  <si>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</si>
  <si>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</si>
  <si>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</si>
  <si>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</si>
  <si>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</si>
  <si>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</si>
  <si>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</si>
  <si>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</si>
  <si>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</si>
  <si>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</si>
  <si>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</si>
  <si>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</si>
  <si>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</si>
  <si>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</si>
  <si>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</si>
  <si>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</si>
  <si>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</si>
  <si>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</si>
  <si>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</si>
  <si>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</si>
  <si>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</si>
  <si>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</si>
  <si>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</si>
  <si>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</si>
  <si>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</si>
  <si>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</si>
  <si>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</si>
  <si>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</si>
  <si>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</si>
  <si>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</si>
  <si>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</si>
  <si>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</si>
  <si>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</si>
  <si>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</si>
  <si>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</si>
  <si>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</si>
  <si>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</si>
  <si>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</si>
  <si>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</si>
  <si>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</si>
  <si>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</si>
  <si>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</si>
  <si>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</si>
  <si>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</si>
  <si>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</si>
  <si>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</si>
  <si>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</si>
  <si>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</si>
  <si>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</si>
  <si>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</si>
  <si>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</si>
  <si>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</si>
  <si>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</si>
  <si>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</si>
  <si>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</si>
  <si>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</si>
  <si>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</si>
  <si>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</si>
  <si>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</si>
  <si>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</si>
  <si>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</si>
  <si>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</si>
  <si>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</si>
  <si>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</si>
  <si>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</si>
  <si>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</si>
  <si>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</si>
  <si>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</si>
  <si>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</si>
  <si>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</si>
  <si>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</si>
  <si>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</si>
  <si>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</si>
  <si>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</si>
  <si>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</si>
  <si>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</si>
  <si>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</si>
  <si>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</si>
  <si>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</si>
  <si>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</si>
  <si>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</si>
  <si>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</si>
  <si>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</si>
  <si>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</si>
  <si>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</si>
  <si>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</si>
  <si>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</si>
  <si>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</si>
  <si>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</si>
  <si>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</si>
  <si>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</si>
  <si>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</si>
  <si>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</si>
  <si>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</si>
  <si>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</si>
  <si>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</si>
  <si>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</si>
  <si>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</si>
  <si>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</si>
  <si>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</si>
  <si>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</si>
  <si>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</si>
  <si>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</si>
  <si>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</si>
  <si>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</si>
  <si>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</si>
  <si>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</si>
  <si>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</si>
  <si>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</si>
  <si>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</si>
  <si>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</si>
  <si>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</si>
  <si>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</si>
  <si>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</si>
  <si>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</si>
  <si>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</si>
  <si>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</si>
  <si>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</si>
  <si>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</si>
  <si>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</si>
  <si>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</si>
  <si>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</si>
  <si>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</si>
  <si>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</si>
  <si>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</si>
  <si>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</si>
  <si>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</si>
  <si>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</si>
  <si>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</si>
  <si>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</si>
  <si>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</si>
  <si>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</si>
  <si>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</si>
  <si>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</si>
  <si>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</si>
  <si>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</si>
  <si>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</si>
  <si>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</si>
  <si>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</si>
  <si>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</si>
  <si>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</si>
  <si>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</si>
  <si>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</si>
  <si>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</si>
  <si>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</si>
  <si>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</si>
  <si>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</si>
  <si>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</si>
  <si>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</si>
  <si>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</si>
  <si>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</si>
  <si>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</si>
  <si>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</si>
  <si>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</si>
  <si>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</si>
  <si>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</si>
  <si>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</si>
  <si>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</si>
  <si>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</si>
  <si>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</si>
  <si>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</si>
  <si>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</si>
  <si>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</si>
  <si>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</si>
  <si>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</si>
  <si>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</si>
  <si>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</si>
  <si>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</si>
  <si>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</si>
  <si>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</si>
  <si>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</si>
  <si>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</si>
  <si>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</si>
  <si>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</si>
  <si>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</si>
  <si>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</si>
  <si>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</si>
  <si>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</si>
  <si>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</si>
  <si>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</si>
  <si>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</si>
  <si>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</si>
  <si>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</si>
  <si>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</si>
  <si>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</si>
  <si>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</si>
  <si>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</si>
  <si>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</si>
  <si>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</si>
  <si>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</si>
  <si>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</si>
  <si>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</si>
  <si>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</si>
  <si>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</si>
  <si>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</si>
  <si>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</si>
  <si>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</si>
  <si>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</si>
  <si>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</si>
  <si>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</si>
  <si>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</si>
  <si>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</si>
  <si>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</si>
  <si>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</si>
  <si>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</si>
  <si>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</si>
  <si>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</si>
  <si>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</si>
  <si>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</si>
  <si>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</si>
  <si>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</si>
  <si>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</si>
  <si>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</si>
  <si>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</si>
  <si>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</si>
  <si>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</si>
  <si>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</si>
  <si>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</si>
  <si>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</si>
  <si>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</si>
  <si>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</si>
  <si>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</si>
  <si>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</si>
  <si>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</si>
  <si>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</si>
  <si>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</si>
  <si>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</si>
  <si>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</si>
  <si>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</si>
  <si>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</si>
  <si>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</si>
  <si>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</si>
  <si>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</si>
  <si>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</si>
  <si>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</si>
  <si>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</si>
  <si>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</si>
  <si>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</si>
  <si>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</si>
  <si>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</si>
  <si>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</si>
  <si>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</si>
  <si>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</si>
  <si>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</si>
  <si>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</si>
  <si>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</si>
  <si>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</si>
  <si>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</si>
  <si>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</si>
  <si>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</si>
  <si>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</si>
  <si>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</si>
  <si>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</si>
  <si>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</si>
  <si>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</si>
  <si>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</si>
  <si>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</si>
  <si>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</si>
  <si>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</si>
  <si>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</si>
  <si>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</si>
  <si>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</si>
  <si>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</si>
  <si>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</si>
  <si>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</si>
  <si>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</si>
  <si>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</si>
  <si>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</si>
  <si>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</si>
  <si>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</si>
  <si>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</si>
  <si>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</si>
  <si>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</si>
  <si>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</si>
  <si>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</si>
  <si>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</si>
  <si>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</si>
  <si>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</si>
  <si>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</si>
  <si>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</si>
  <si>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</si>
  <si>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</si>
  <si>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</si>
  <si>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</si>
  <si>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</si>
  <si>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</si>
  <si>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</si>
  <si>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</si>
  <si>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</si>
  <si>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</si>
  <si>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</si>
  <si>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</si>
  <si>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</si>
  <si>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</si>
  <si>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</si>
  <si>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</si>
  <si>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</si>
  <si>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</si>
  <si>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</si>
  <si>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</si>
  <si>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</si>
  <si>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</si>
  <si>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</si>
  <si>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</si>
  <si>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</si>
  <si>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</si>
  <si>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</si>
  <si>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</si>
  <si>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</si>
  <si>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</si>
  <si>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</si>
  <si>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</si>
  <si>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</si>
  <si>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</si>
  <si>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</si>
  <si>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</si>
  <si>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</si>
  <si>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</si>
  <si>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</si>
  <si>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</si>
  <si>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</si>
  <si>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</si>
  <si>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</si>
  <si>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</si>
  <si>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</si>
  <si>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</si>
  <si>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</si>
  <si>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</si>
  <si>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</si>
  <si>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</si>
  <si>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</si>
  <si>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</si>
  <si>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</si>
  <si>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</si>
  <si>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</si>
  <si>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</si>
  <si>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</si>
  <si>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</si>
  <si>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</si>
  <si>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</si>
  <si>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</si>
  <si>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</si>
  <si>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</si>
  <si>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</si>
  <si>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</si>
  <si>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</si>
  <si>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</si>
  <si>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</si>
  <si>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</si>
  <si>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</si>
  <si>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</si>
  <si>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</si>
  <si>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</si>
  <si>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</si>
  <si>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</si>
  <si>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</si>
  <si>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</si>
  <si>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</si>
  <si>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</si>
  <si>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</si>
  <si>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</si>
  <si>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</si>
  <si>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</si>
  <si>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</si>
  <si>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</si>
  <si>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</si>
  <si>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</si>
  <si>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</si>
  <si>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</si>
  <si>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</si>
  <si>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</si>
  <si>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</si>
  <si>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</si>
  <si>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</si>
  <si>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</si>
  <si>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</si>
  <si>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</si>
  <si>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</si>
  <si>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</si>
  <si>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</si>
  <si>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</si>
  <si>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</si>
  <si>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</si>
  <si>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</si>
  <si>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</si>
  <si>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</si>
  <si>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</si>
  <si>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</si>
  <si>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</si>
  <si>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</si>
  <si>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</si>
  <si>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</si>
  <si>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</si>
  <si>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</si>
  <si>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</si>
  <si>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</si>
  <si>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</si>
  <si>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</si>
  <si>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</si>
  <si>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</si>
  <si>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</si>
  <si>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</si>
  <si>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</si>
  <si>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</si>
  <si>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</si>
  <si>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</si>
  <si>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</si>
  <si>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</si>
  <si>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</si>
  <si>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</si>
  <si>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</si>
  <si>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</si>
  <si>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</si>
  <si>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</si>
  <si>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</si>
  <si>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</si>
  <si>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</si>
  <si>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</si>
  <si>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</si>
  <si>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</si>
  <si>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</si>
  <si>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</si>
  <si>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</si>
  <si>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</si>
  <si>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</si>
  <si>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</si>
  <si>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</si>
  <si>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</si>
  <si>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</si>
  <si>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</si>
  <si>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</si>
  <si>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</si>
  <si>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</si>
  <si>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</si>
  <si>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</si>
  <si>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</si>
  <si>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</si>
  <si>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</si>
  <si>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</si>
  <si>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</si>
  <si>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</si>
  <si>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</si>
  <si>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</si>
  <si>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</si>
  <si>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</si>
  <si>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</si>
  <si>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</si>
  <si>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</si>
  <si>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</si>
  <si>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</si>
  <si>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</si>
  <si>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</si>
  <si>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</si>
  <si>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</si>
  <si>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</si>
  <si>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</si>
  <si>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</si>
  <si>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</si>
  <si>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</si>
  <si>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</si>
  <si>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</si>
  <si>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</si>
  <si>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</si>
  <si>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</si>
  <si>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</si>
  <si>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</si>
  <si>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</si>
  <si>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</si>
  <si>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</si>
  <si>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</si>
  <si>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</si>
  <si>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</si>
  <si>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</si>
  <si>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</si>
  <si>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</si>
  <si>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</si>
  <si>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</si>
  <si>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</si>
  <si>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</si>
  <si>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</si>
  <si>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</si>
  <si>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</si>
  <si>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</si>
  <si>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</si>
  <si>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</si>
  <si>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</si>
  <si>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</si>
  <si>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</si>
  <si>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</si>
  <si>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</si>
  <si>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</si>
  <si>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</si>
  <si>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</si>
  <si>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</si>
  <si>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</si>
  <si>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</si>
  <si>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</si>
  <si>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</si>
  <si>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</si>
  <si>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</si>
  <si>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</si>
  <si>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</si>
  <si>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</si>
  <si>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</si>
  <si>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</si>
  <si>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</si>
  <si>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</si>
  <si>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</si>
  <si>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</si>
  <si>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</si>
  <si>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</si>
  <si>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</si>
  <si>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</si>
  <si>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</si>
  <si>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</si>
  <si>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</si>
  <si>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</si>
  <si>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</si>
  <si>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</si>
  <si>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</si>
  <si>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</si>
  <si>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</si>
  <si>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</si>
  <si>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</si>
  <si>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</si>
  <si>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</si>
  <si>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</si>
  <si>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</si>
  <si>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</si>
  <si>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</si>
  <si>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</si>
  <si>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</si>
  <si>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</si>
  <si>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</si>
  <si>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</si>
  <si>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</si>
  <si>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</si>
  <si>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</si>
  <si>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</si>
  <si>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</si>
  <si>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</si>
  <si>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</si>
  <si>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</si>
  <si>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</si>
  <si>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</si>
  <si>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</si>
  <si>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</si>
  <si>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</si>
  <si>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</si>
  <si>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</si>
  <si>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</si>
  <si>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</si>
  <si>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</si>
  <si>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</si>
  <si>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</si>
  <si>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</si>
  <si>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</si>
  <si>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</si>
  <si>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</si>
  <si>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</si>
  <si>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</si>
  <si>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</si>
  <si>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</si>
  <si>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</si>
  <si>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</si>
  <si>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</si>
  <si>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</si>
  <si>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</si>
  <si>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</si>
  <si>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</si>
  <si>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</si>
  <si>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</si>
  <si>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</si>
  <si>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</si>
  <si>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</si>
  <si>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</si>
  <si>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</si>
  <si>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</si>
  <si>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</si>
  <si>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</si>
  <si>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</si>
  <si>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</si>
  <si>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</si>
  <si>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</si>
  <si>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</si>
  <si>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</si>
  <si>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</si>
  <si>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</si>
  <si>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</si>
  <si>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</si>
  <si>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</si>
  <si>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</si>
  <si>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</si>
  <si>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</si>
  <si>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</si>
  <si>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</si>
  <si>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</si>
  <si>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</si>
  <si>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</si>
  <si>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</si>
  <si>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</si>
  <si>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</si>
  <si>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</si>
  <si>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</si>
  <si>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</si>
  <si>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</si>
  <si>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</si>
  <si>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</si>
  <si>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</si>
  <si>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</si>
  <si>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</si>
  <si>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</si>
  <si>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</si>
  <si>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</si>
  <si>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</si>
  <si>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</si>
  <si>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</si>
  <si>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</si>
  <si>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</si>
  <si>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</si>
  <si>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</si>
  <si>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</si>
  <si>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</si>
  <si>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</si>
  <si>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</si>
  <si>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</si>
  <si>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</si>
  <si>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</si>
  <si>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</si>
  <si>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</si>
  <si>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</si>
  <si>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</si>
  <si>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</si>
  <si>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</si>
  <si>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</si>
  <si>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</si>
  <si>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</si>
  <si>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</si>
  <si>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</si>
  <si>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</si>
  <si>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</si>
  <si>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</si>
  <si>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</si>
  <si>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</si>
  <si>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</si>
  <si>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</si>
  <si>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</si>
  <si>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</si>
  <si>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</si>
  <si>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</si>
  <si>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</si>
  <si>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</si>
  <si>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</si>
  <si>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</si>
  <si>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</si>
  <si>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</si>
  <si>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</si>
  <si>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</si>
  <si>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</si>
  <si>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</si>
  <si>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</si>
  <si>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</si>
  <si>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</si>
  <si>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</si>
  <si>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</si>
  <si>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</si>
  <si>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</si>
  <si>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</si>
  <si>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</si>
  <si>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</si>
  <si>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</si>
  <si>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</si>
  <si>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</si>
  <si>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</si>
  <si>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</si>
  <si>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</si>
  <si>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</si>
  <si>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</si>
  <si>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</si>
  <si>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</si>
  <si>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</si>
  <si>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</si>
  <si>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</si>
  <si>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</si>
  <si>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</si>
  <si>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</si>
  <si>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</si>
  <si>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</si>
  <si>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</si>
  <si>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</si>
  <si>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</si>
  <si>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</si>
  <si>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</si>
  <si>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</si>
  <si>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</si>
  <si>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</si>
  <si>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</si>
  <si>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</si>
  <si>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</si>
  <si>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</si>
  <si>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</si>
  <si>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</si>
  <si>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</si>
  <si>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</si>
  <si>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</si>
  <si>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</si>
  <si>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</si>
  <si>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</si>
  <si>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</si>
  <si>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</si>
  <si>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</si>
  <si>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</si>
  <si>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</si>
  <si>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</si>
  <si>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</si>
  <si>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</si>
  <si>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</si>
  <si>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</si>
  <si>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</si>
  <si>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</si>
  <si>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</si>
  <si>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</si>
  <si>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</si>
  <si>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</si>
  <si>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</si>
  <si>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</si>
  <si>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</si>
  <si>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</si>
  <si>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</si>
  <si>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</si>
  <si>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</si>
  <si>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</si>
  <si>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</si>
  <si>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</si>
  <si>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</si>
  <si>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</si>
  <si>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</si>
  <si>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</si>
  <si>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</si>
  <si>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</si>
  <si>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</si>
  <si>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</si>
  <si>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</si>
  <si>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</si>
  <si>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</si>
  <si>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</si>
  <si>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</si>
  <si>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</si>
  <si>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</si>
  <si>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</si>
  <si>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</si>
  <si>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</si>
  <si>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</si>
  <si>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</si>
  <si>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</si>
  <si>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</si>
  <si>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</si>
  <si>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</si>
  <si>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</si>
  <si>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</si>
  <si>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</si>
  <si>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</si>
  <si>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</si>
  <si>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</si>
  <si>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</si>
  <si>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</si>
  <si>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</si>
  <si>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</si>
  <si>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</si>
  <si>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</si>
  <si>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</si>
  <si>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</si>
  <si>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</si>
  <si>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</si>
  <si>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</si>
  <si>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</si>
  <si>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</si>
  <si>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</si>
  <si>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</si>
  <si>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</si>
  <si>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</si>
  <si>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</si>
  <si>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</si>
  <si>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</si>
  <si>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</si>
  <si>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</si>
  <si>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</si>
  <si>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</si>
  <si>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</si>
  <si>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</si>
  <si>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</si>
  <si>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</si>
  <si>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</si>
  <si>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</si>
  <si>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</si>
  <si>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</si>
  <si>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</si>
  <si>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</si>
  <si>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</si>
  <si>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</si>
  <si>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</si>
  <si>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</si>
  <si>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</si>
  <si>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</si>
  <si>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</si>
  <si>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</si>
  <si>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</si>
  <si>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</si>
  <si>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</si>
  <si>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</si>
  <si>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</si>
  <si>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</si>
  <si>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</si>
  <si>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</si>
  <si>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</si>
  <si>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</si>
  <si>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</si>
  <si>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</si>
  <si>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</si>
  <si>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</si>
  <si>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</si>
  <si>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</si>
  <si>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</si>
  <si>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</si>
  <si>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</si>
  <si>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</si>
  <si>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</si>
  <si>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</si>
  <si>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</si>
  <si>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</si>
  <si>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</si>
  <si>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</si>
  <si>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</si>
  <si>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</si>
  <si>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</si>
  <si>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</si>
  <si>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</si>
  <si>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</si>
  <si>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</si>
  <si>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</si>
  <si>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</si>
  <si>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</si>
  <si>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</si>
  <si>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</si>
  <si>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</si>
  <si>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</si>
  <si>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</si>
  <si>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</si>
  <si>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</si>
  <si>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</si>
  <si>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</si>
  <si>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</si>
  <si>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</si>
  <si>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</si>
  <si>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</si>
  <si>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</si>
  <si>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</si>
  <si>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</si>
  <si>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</si>
  <si>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</si>
  <si>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</si>
  <si>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</si>
  <si>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</si>
  <si>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</si>
  <si>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</si>
  <si>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</si>
  <si>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</si>
  <si>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</si>
  <si>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</si>
  <si>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</si>
  <si>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</si>
  <si>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</si>
  <si>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</si>
  <si>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</si>
  <si>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</si>
  <si>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</si>
  <si>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</si>
  <si>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</si>
  <si>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</si>
  <si>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</si>
  <si>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</si>
  <si>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</si>
  <si>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</si>
  <si>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</si>
  <si>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</si>
  <si>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</si>
  <si>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</si>
  <si>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</si>
  <si>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</si>
  <si>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</si>
  <si>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</si>
  <si>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</si>
  <si>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</si>
  <si>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</si>
  <si>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</si>
  <si>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</si>
  <si>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</si>
  <si>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</si>
  <si>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</si>
  <si>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</si>
  <si>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</si>
  <si>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</si>
  <si>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</si>
  <si>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</si>
  <si>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</si>
  <si>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</si>
  <si>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</si>
  <si>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</si>
  <si>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</si>
  <si>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</si>
  <si>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</si>
  <si>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</si>
  <si>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</si>
  <si>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</si>
  <si>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</si>
  <si>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</si>
  <si>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</si>
  <si>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</si>
  <si>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</si>
  <si>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</si>
  <si>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</si>
  <si>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</si>
  <si>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</si>
  <si>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</si>
  <si>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</si>
  <si>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</si>
  <si>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</si>
  <si>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</si>
  <si>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</si>
  <si>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</si>
  <si>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</si>
  <si>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</si>
  <si>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</si>
  <si>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</si>
  <si>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</si>
  <si>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</si>
  <si>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</si>
  <si>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</si>
  <si>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</si>
  <si>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</si>
  <si>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</si>
  <si>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</si>
  <si>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</si>
  <si>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</si>
  <si>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</si>
  <si>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</si>
  <si>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</si>
  <si>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</si>
  <si>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</si>
  <si>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</si>
  <si>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</si>
  <si>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</si>
  <si>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</si>
  <si>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</si>
  <si>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</si>
  <si>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</si>
  <si>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</si>
  <si>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</si>
  <si>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</si>
  <si>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</si>
  <si>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</si>
  <si>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</si>
  <si>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</si>
  <si>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</si>
  <si>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</si>
  <si>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</si>
  <si>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</si>
  <si>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</si>
  <si>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</si>
  <si>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</si>
  <si>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</si>
  <si>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</si>
  <si>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</si>
  <si>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</si>
  <si>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</si>
  <si>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</si>
  <si>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</si>
  <si>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</si>
  <si>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</si>
  <si>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</si>
  <si>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</si>
  <si>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</si>
  <si>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</si>
  <si>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</si>
  <si>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</si>
  <si>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</si>
  <si>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</si>
  <si>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</si>
  <si>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</si>
  <si>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</si>
  <si>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</si>
  <si>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</si>
  <si>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</si>
  <si>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</si>
  <si>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</si>
  <si>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</si>
  <si>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</si>
  <si>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</si>
  <si>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</si>
  <si>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</si>
  <si>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</si>
  <si>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</si>
  <si>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</si>
  <si>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</si>
  <si>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</si>
  <si>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</si>
  <si>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</si>
  <si>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</si>
  <si>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</si>
  <si>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</si>
  <si>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</si>
  <si>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</si>
  <si>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</si>
  <si>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</si>
  <si>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</si>
  <si>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</si>
  <si>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</si>
  <si>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</si>
  <si>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</si>
  <si>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</si>
  <si>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</si>
  <si>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</si>
  <si>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</si>
  <si>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</si>
  <si>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</si>
  <si>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</si>
  <si>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</si>
  <si>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</si>
  <si>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</si>
  <si>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</si>
  <si>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</si>
  <si>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</si>
  <si>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</si>
  <si>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</si>
  <si>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</si>
  <si>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</si>
  <si>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</si>
  <si>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</si>
  <si>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</si>
  <si>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</si>
  <si>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</si>
  <si>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</si>
  <si>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</si>
  <si>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</si>
  <si>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</si>
  <si>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</si>
  <si>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</si>
  <si>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</si>
  <si>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</si>
  <si>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</si>
  <si>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</si>
  <si>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</si>
  <si>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</si>
  <si>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</si>
  <si>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</si>
  <si>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</si>
  <si>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</si>
  <si>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</si>
  <si>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</si>
  <si>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</si>
  <si>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</si>
  <si>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</si>
  <si>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</si>
  <si>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</si>
  <si>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</si>
  <si>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</si>
  <si>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</si>
  <si>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</si>
  <si>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</si>
  <si>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</si>
  <si>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</si>
  <si>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</si>
  <si>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</si>
  <si>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</si>
  <si>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</si>
  <si>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</si>
  <si>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</si>
  <si>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</si>
  <si>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</si>
  <si>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</si>
  <si>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</si>
  <si>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</si>
  <si>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</si>
  <si>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</si>
  <si>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</si>
  <si>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</si>
  <si>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</si>
  <si>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</si>
  <si>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</si>
  <si>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</si>
  <si>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</si>
  <si>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</si>
  <si>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</si>
  <si>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</si>
  <si>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</si>
  <si>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</si>
  <si>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</si>
  <si>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</si>
  <si>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</si>
  <si>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</si>
  <si>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</si>
  <si>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</si>
  <si>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</si>
  <si>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</si>
  <si>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</si>
  <si>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</si>
  <si>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</si>
  <si>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</si>
  <si>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</si>
  <si>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</si>
  <si>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</si>
  <si>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</si>
  <si>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</si>
  <si>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</si>
  <si>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</si>
  <si>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</si>
  <si>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</si>
  <si>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</si>
  <si>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</si>
  <si>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</si>
  <si>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</si>
  <si>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</si>
  <si>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</si>
  <si>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</si>
  <si>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</si>
  <si>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</si>
  <si>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</si>
  <si>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</si>
  <si>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</si>
  <si>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</si>
  <si>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</si>
  <si>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</si>
  <si>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</si>
  <si>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</si>
  <si>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</si>
  <si>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</si>
  <si>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</si>
  <si>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</si>
  <si>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</si>
  <si>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</si>
  <si>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</si>
  <si>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</si>
  <si>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</si>
  <si>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</si>
  <si>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</si>
  <si>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</si>
  <si>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</si>
  <si>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</si>
  <si>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</si>
  <si>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</si>
  <si>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</si>
  <si>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</si>
  <si>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</si>
  <si>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</si>
  <si>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</si>
  <si>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</si>
  <si>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</si>
  <si>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</si>
  <si>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</si>
  <si>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</si>
  <si>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</si>
  <si>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</si>
  <si>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</si>
  <si>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</si>
  <si>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</si>
  <si>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</si>
  <si>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</si>
  <si>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</si>
  <si>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</si>
  <si>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</si>
  <si>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</si>
  <si>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</si>
  <si>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</si>
  <si>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</si>
  <si>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</si>
  <si>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</si>
  <si>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</si>
  <si>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</si>
  <si>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</si>
  <si>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</si>
  <si>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</si>
  <si>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</si>
  <si>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</si>
  <si>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</si>
  <si>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</si>
  <si>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</si>
  <si>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</si>
  <si>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</si>
  <si>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</si>
  <si>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</si>
  <si>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</si>
  <si>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</si>
  <si>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</si>
  <si>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</si>
  <si>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</si>
  <si>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</si>
  <si>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</si>
  <si>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</si>
  <si>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</si>
  <si>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</si>
  <si>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</si>
  <si>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</si>
  <si>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</si>
  <si>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</si>
  <si>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</si>
  <si>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</si>
  <si>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</si>
  <si>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</si>
  <si>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</si>
  <si>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</si>
  <si>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</si>
  <si>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</si>
  <si>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</si>
  <si>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</si>
  <si>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</si>
  <si>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</si>
  <si>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</si>
  <si>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</si>
  <si>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</si>
  <si>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</si>
  <si>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</si>
  <si>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</si>
  <si>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</si>
  <si>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</si>
  <si>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</si>
  <si>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</si>
  <si>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</si>
  <si>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</si>
  <si>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</si>
  <si>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</si>
  <si>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</si>
  <si>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</si>
  <si>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</si>
  <si>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</si>
  <si>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</si>
  <si>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</si>
  <si>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</si>
  <si>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</si>
  <si>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</si>
  <si>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</si>
  <si>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</si>
  <si>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</si>
  <si>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</si>
  <si>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</si>
  <si>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</si>
  <si>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</si>
  <si>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</si>
  <si>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</si>
  <si>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</si>
  <si>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</si>
  <si>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</si>
  <si>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</si>
  <si>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</si>
  <si>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</si>
  <si>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</si>
  <si>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</si>
  <si>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</si>
  <si>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</si>
  <si>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</si>
  <si>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</si>
  <si>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</si>
  <si>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</si>
  <si>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</si>
  <si>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</si>
  <si>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</si>
  <si>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</si>
  <si>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</si>
  <si>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</si>
  <si>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</si>
  <si>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</si>
  <si>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</si>
  <si>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</si>
  <si>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</si>
  <si>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</si>
  <si>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</si>
  <si>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</si>
  <si>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</si>
  <si>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</si>
  <si>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</si>
  <si>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</si>
  <si>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</si>
  <si>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</si>
  <si>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</si>
  <si>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</si>
  <si>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</si>
  <si>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</si>
  <si>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</si>
  <si>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</si>
  <si>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</si>
  <si>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</si>
  <si>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</si>
  <si>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</si>
  <si>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</si>
  <si>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</si>
  <si>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</si>
  <si>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</si>
  <si>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</si>
  <si>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</si>
  <si>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</si>
  <si>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</si>
  <si>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</si>
  <si>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</si>
  <si>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</si>
  <si>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</si>
  <si>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</si>
  <si>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</si>
  <si>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</si>
  <si>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</si>
  <si>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</si>
  <si>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</si>
  <si>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</si>
  <si>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</si>
  <si>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</si>
  <si>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</si>
  <si>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</si>
  <si>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</si>
  <si>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</si>
  <si>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</si>
  <si>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</si>
  <si>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</si>
  <si>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</si>
  <si>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</si>
  <si>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</si>
  <si>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</si>
  <si>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</si>
  <si>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</si>
  <si>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</si>
  <si>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</si>
  <si>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</si>
  <si>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</si>
  <si>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</si>
  <si>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</si>
  <si>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</si>
  <si>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</si>
  <si>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</si>
  <si>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</si>
  <si>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</si>
  <si>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</si>
  <si>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</si>
  <si>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</si>
  <si>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</si>
  <si>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</si>
  <si>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</si>
  <si>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</si>
  <si>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</si>
  <si>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</si>
  <si>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</si>
  <si>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</si>
  <si>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</si>
  <si>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</si>
  <si>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</si>
  <si>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</si>
  <si>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</si>
  <si>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</si>
  <si>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</si>
  <si>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</si>
  <si>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</si>
  <si>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</si>
  <si>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</si>
  <si>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</si>
  <si>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</si>
  <si>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</si>
  <si>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</si>
  <si>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</si>
  <si>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</si>
  <si>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</si>
  <si>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</si>
  <si>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</si>
  <si>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</si>
  <si>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</si>
  <si>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</si>
  <si>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</si>
  <si>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</si>
  <si>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</si>
  <si>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</si>
  <si>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</si>
  <si>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</si>
  <si>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</si>
  <si>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</si>
  <si>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</si>
  <si>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</si>
  <si>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</si>
  <si>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</si>
  <si>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</si>
  <si>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</si>
  <si>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</si>
  <si>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</si>
  <si>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</si>
  <si>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</si>
  <si>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</si>
  <si>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</si>
  <si>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</si>
  <si>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</si>
  <si>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</si>
  <si>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</si>
  <si>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</si>
  <si>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</si>
  <si>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</si>
  <si>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</si>
  <si>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</si>
  <si>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</si>
  <si>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</si>
  <si>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</si>
  <si>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</si>
  <si>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</si>
  <si>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</si>
  <si>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</si>
  <si>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</si>
  <si>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</si>
  <si>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</si>
  <si>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</si>
  <si>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</si>
  <si>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</si>
  <si>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</si>
  <si>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</si>
  <si>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</si>
  <si>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</si>
  <si>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</si>
  <si>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</si>
  <si>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</si>
  <si>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</si>
  <si>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</si>
  <si>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</si>
  <si>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</si>
  <si>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</si>
  <si>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</si>
  <si>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</si>
  <si>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</si>
  <si>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</si>
  <si>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</si>
  <si>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</si>
  <si>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</si>
  <si>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</si>
  <si>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</si>
  <si>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</si>
  <si>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</si>
  <si>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</si>
  <si>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</si>
  <si>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</si>
  <si>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</si>
  <si>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</si>
  <si>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</si>
  <si>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</si>
  <si>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</si>
  <si>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</si>
  <si>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</si>
  <si>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</si>
  <si>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</si>
  <si>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</si>
  <si>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</si>
  <si>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</si>
  <si>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</si>
  <si>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</si>
  <si>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</si>
  <si>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</si>
  <si>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</si>
  <si>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</si>
  <si>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</si>
  <si>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</si>
  <si>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</si>
  <si>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</si>
  <si>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</si>
  <si>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</si>
  <si>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</si>
  <si>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</si>
  <si>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</si>
  <si>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</si>
  <si>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</si>
  <si>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</si>
  <si>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</si>
  <si>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</si>
  <si>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</si>
  <si>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</si>
  <si>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</si>
  <si>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</si>
  <si>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</si>
  <si>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</si>
  <si>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</si>
  <si>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</si>
  <si>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</si>
  <si>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</si>
  <si>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</si>
  <si>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</si>
  <si>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</si>
  <si>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</si>
  <si>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</si>
  <si>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</si>
  <si>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</si>
  <si>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</si>
  <si>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</si>
  <si>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</si>
  <si>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</si>
  <si>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</si>
  <si>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</si>
  <si>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</si>
  <si>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</si>
  <si>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</si>
  <si>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</si>
  <si>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</si>
  <si>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</si>
  <si>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</si>
  <si>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</si>
  <si>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</si>
  <si>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</si>
  <si>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</si>
  <si>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</si>
  <si>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</si>
  <si>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</si>
  <si>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</si>
  <si>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</si>
  <si>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</si>
  <si>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</si>
  <si>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</si>
  <si>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</si>
  <si>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</si>
  <si>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</si>
  <si>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</si>
  <si>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</si>
  <si>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</si>
  <si>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</si>
  <si>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</si>
  <si>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</si>
  <si>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</si>
  <si>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</si>
  <si>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</si>
  <si>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</si>
  <si>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</si>
  <si>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</si>
  <si>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</si>
  <si>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</si>
  <si>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</si>
  <si>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</si>
  <si>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</si>
  <si>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</si>
  <si>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</si>
  <si>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</si>
  <si>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</si>
  <si>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</si>
  <si>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</si>
  <si>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</si>
  <si>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</si>
  <si>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</si>
  <si>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</si>
  <si>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</si>
  <si>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</si>
  <si>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</si>
  <si>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</si>
  <si>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</si>
  <si>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</si>
  <si>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</si>
  <si>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</si>
  <si>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</si>
  <si>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</si>
  <si>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</si>
  <si>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</si>
  <si>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</si>
  <si>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</si>
  <si>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</si>
  <si>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</si>
  <si>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</si>
  <si>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</si>
  <si>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</si>
  <si>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</si>
  <si>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</si>
  <si>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</si>
  <si>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</si>
  <si>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</si>
  <si>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</si>
  <si>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</si>
  <si>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</si>
  <si>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</si>
  <si>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</si>
  <si>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</si>
  <si>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</si>
  <si>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</si>
  <si>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</si>
  <si>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</si>
  <si>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</si>
  <si>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</si>
  <si>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</si>
  <si>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</si>
  <si>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</si>
  <si>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</si>
  <si>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</si>
  <si>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</si>
  <si>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</si>
  <si>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</si>
  <si>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</si>
  <si>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</si>
  <si>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</si>
  <si>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</si>
  <si>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</si>
  <si>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</si>
  <si>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</si>
  <si>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</si>
  <si>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</si>
  <si>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</si>
  <si>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</si>
  <si>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</si>
  <si>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</si>
  <si>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</si>
  <si>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</si>
  <si>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</si>
  <si>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</si>
  <si>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</si>
  <si>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</si>
  <si>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</si>
  <si>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</si>
  <si>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</si>
  <si>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</si>
  <si>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</si>
  <si>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</si>
  <si>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</si>
  <si>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</si>
  <si>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</si>
  <si>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</si>
  <si>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</si>
  <si>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</si>
  <si>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</si>
  <si>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</si>
  <si>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</si>
  <si>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</si>
  <si>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</si>
  <si>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</si>
  <si>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</si>
  <si>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</si>
  <si>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</si>
  <si>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</si>
  <si>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</si>
  <si>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</si>
  <si>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</si>
  <si>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</si>
  <si>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</si>
  <si>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</si>
  <si>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</si>
  <si>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</si>
  <si>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</si>
  <si>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</si>
  <si>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</si>
  <si>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</si>
  <si>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</si>
  <si>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</si>
  <si>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</si>
  <si>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</si>
  <si>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</si>
  <si>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</si>
  <si>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</si>
  <si>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</si>
  <si>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</si>
  <si>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</si>
  <si>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</si>
  <si>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</si>
  <si>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</si>
  <si>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</si>
  <si>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</si>
  <si>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</si>
  <si>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</si>
  <si>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</si>
  <si>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</si>
  <si>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</si>
  <si>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</si>
  <si>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</si>
  <si>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</si>
  <si>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</si>
  <si>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</si>
  <si>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</si>
  <si>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</si>
  <si>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</si>
  <si>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</si>
  <si>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</si>
  <si>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</si>
  <si>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</si>
  <si>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</si>
  <si>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</si>
  <si>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</si>
  <si>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</si>
  <si>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</si>
  <si>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</si>
  <si>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</si>
  <si>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</si>
  <si>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</si>
  <si>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</si>
  <si>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</si>
  <si>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</si>
  <si>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</si>
  <si>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</si>
  <si>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</si>
  <si>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</si>
  <si>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</si>
  <si>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</si>
  <si>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</si>
  <si>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</si>
  <si>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</si>
  <si>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</si>
  <si>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</si>
  <si>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</si>
  <si>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</si>
  <si>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</si>
  <si>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</si>
  <si>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</si>
  <si>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</si>
  <si>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</si>
  <si>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</si>
  <si>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</si>
  <si>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</si>
  <si>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</si>
  <si>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</si>
  <si>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</si>
  <si>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</si>
  <si>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</si>
  <si>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</si>
  <si>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</si>
  <si>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</si>
  <si>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</si>
  <si>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</si>
  <si>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</si>
  <si>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</si>
  <si>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</si>
  <si>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</si>
  <si>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</si>
  <si>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</si>
  <si>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</si>
  <si>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</si>
  <si>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</si>
  <si>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</si>
  <si>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</si>
  <si>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</si>
  <si>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</si>
  <si>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</si>
  <si>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</si>
  <si>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</si>
  <si>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</si>
  <si>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</si>
  <si>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</si>
  <si>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</si>
  <si>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</si>
  <si>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</si>
  <si>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</si>
  <si>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</si>
  <si>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</si>
  <si>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</si>
  <si>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</si>
  <si>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</si>
  <si>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</si>
  <si>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</si>
  <si>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</si>
  <si>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</si>
  <si>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</si>
  <si>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</si>
  <si>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</si>
  <si>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</si>
  <si>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</si>
  <si>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</si>
  <si>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</si>
  <si>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</si>
  <si>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</si>
  <si>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</si>
  <si>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</si>
  <si>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</si>
  <si>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</si>
  <si>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</si>
  <si>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</si>
  <si>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</si>
  <si>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</si>
  <si>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</si>
  <si>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</si>
  <si>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</si>
  <si>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</si>
  <si>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</si>
  <si>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</si>
  <si>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</si>
  <si>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</si>
  <si>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</si>
  <si>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</si>
  <si>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</si>
  <si>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</si>
  <si>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</si>
  <si>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</si>
  <si>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</si>
  <si>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</si>
  <si>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</si>
  <si>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</si>
  <si>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</si>
  <si>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</si>
  <si>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</si>
  <si>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</si>
  <si>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</si>
  <si>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</si>
  <si>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</si>
  <si>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</si>
  <si>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</si>
  <si>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</si>
  <si>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</si>
  <si>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</si>
  <si>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</si>
  <si>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</si>
  <si>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</si>
  <si>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</si>
  <si>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</si>
  <si>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</si>
  <si>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</si>
  <si>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</si>
  <si>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</si>
  <si>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</si>
  <si>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</si>
  <si>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</si>
  <si>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</si>
  <si>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</si>
  <si>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</si>
  <si>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</si>
  <si>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</si>
  <si>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</si>
  <si>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</si>
  <si>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</si>
  <si>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</si>
  <si>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</si>
  <si>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</si>
  <si>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</si>
  <si>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</si>
  <si>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</si>
  <si>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</si>
  <si>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</si>
  <si>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</si>
  <si>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</si>
  <si>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</si>
  <si>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</si>
  <si>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</si>
  <si>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</si>
  <si>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</si>
  <si>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</si>
  <si>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</si>
  <si>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</si>
  <si>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</si>
  <si>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</si>
  <si>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</si>
  <si>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</si>
  <si>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</si>
  <si>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</si>
  <si>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</si>
  <si>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</si>
  <si>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</si>
  <si>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</si>
  <si>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</si>
  <si>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</si>
  <si>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</si>
  <si>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</si>
  <si>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</si>
  <si>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</si>
  <si>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</si>
  <si>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</si>
  <si>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</si>
  <si>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</si>
  <si>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</si>
  <si>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</si>
  <si>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</si>
  <si>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</si>
  <si>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</si>
  <si>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</si>
  <si>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</si>
  <si>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</si>
  <si>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</si>
  <si>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</si>
  <si>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</si>
  <si>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</si>
  <si>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</si>
  <si>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</si>
  <si>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</si>
  <si>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</si>
  <si>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</si>
  <si>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</si>
  <si>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</si>
  <si>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</si>
  <si>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</si>
  <si>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</si>
  <si>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</si>
  <si>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</si>
  <si>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</si>
  <si>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</si>
  <si>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</si>
  <si>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</si>
  <si>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</si>
  <si>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</si>
  <si>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</si>
  <si>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</si>
  <si>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</si>
  <si>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</si>
  <si>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</si>
  <si>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</si>
  <si>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</si>
  <si>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</si>
  <si>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</si>
  <si>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</si>
  <si>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</si>
  <si>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</si>
  <si>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</si>
  <si>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</si>
  <si>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</si>
  <si>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</si>
  <si>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</si>
  <si>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</si>
  <si>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</si>
  <si>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</si>
  <si>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</si>
  <si>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</si>
  <si>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</si>
  <si>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</si>
  <si>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</si>
  <si>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</si>
  <si>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</si>
  <si>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</si>
  <si>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</si>
  <si>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</si>
  <si>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</si>
  <si>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</si>
  <si>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</si>
  <si>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</si>
  <si>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</si>
  <si>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</si>
  <si>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</si>
  <si>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</si>
  <si>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</si>
  <si>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</si>
  <si>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</si>
  <si>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</si>
  <si>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</si>
  <si>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</si>
  <si>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</si>
  <si>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</si>
  <si>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</si>
  <si>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</si>
  <si>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</si>
  <si>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</si>
  <si>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</si>
  <si>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</si>
  <si>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</si>
  <si>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</si>
  <si>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</si>
  <si>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</si>
  <si>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</si>
  <si>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</si>
  <si>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</si>
  <si>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</si>
  <si>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</si>
  <si>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</si>
  <si>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</si>
  <si>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</si>
  <si>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</si>
  <si>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</si>
  <si>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</si>
  <si>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</si>
  <si>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</si>
  <si>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</si>
  <si>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</si>
  <si>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</si>
  <si>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</si>
  <si>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</si>
  <si>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</si>
  <si>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</si>
  <si>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</si>
  <si>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</si>
  <si>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</si>
  <si>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</si>
  <si>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</si>
  <si>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</si>
  <si>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</si>
  <si>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</si>
  <si>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</si>
  <si>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</si>
  <si>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</si>
  <si>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</si>
  <si>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</si>
  <si>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</si>
  <si>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</si>
  <si>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</si>
  <si>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</si>
  <si>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</si>
  <si>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</si>
  <si>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</si>
  <si>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</si>
  <si>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</si>
  <si>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</si>
  <si>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</si>
  <si>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</si>
  <si>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</si>
  <si>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</si>
  <si>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</si>
  <si>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</si>
  <si>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</si>
  <si>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</si>
  <si>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</si>
  <si>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</si>
  <si>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</si>
  <si>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</si>
  <si>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</si>
  <si>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</si>
  <si>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</si>
  <si>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</si>
  <si>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</si>
  <si>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</si>
  <si>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</si>
  <si>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</si>
  <si>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</si>
  <si>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</si>
  <si>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</si>
  <si>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</si>
  <si>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</si>
  <si>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</si>
  <si>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</si>
  <si>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</si>
  <si>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</si>
  <si>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</si>
  <si>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</si>
  <si>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</si>
  <si>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</si>
  <si>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</si>
  <si>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</si>
  <si>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</si>
  <si>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</si>
  <si>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</si>
  <si>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</si>
  <si>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</si>
  <si>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</si>
  <si>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</si>
  <si>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</si>
  <si>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</si>
  <si>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</si>
  <si>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</si>
  <si>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</si>
  <si>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</si>
  <si>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</si>
  <si>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</si>
  <si>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</si>
  <si>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</si>
  <si>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</si>
  <si>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</si>
  <si>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</si>
  <si>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</si>
  <si>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</si>
  <si>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</si>
  <si>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</si>
  <si>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</si>
  <si>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</si>
  <si>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</si>
  <si>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</si>
  <si>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</si>
  <si>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</si>
  <si>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</si>
  <si>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</si>
  <si>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</si>
  <si>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</si>
  <si>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</si>
  <si>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</si>
  <si>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</si>
  <si>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</si>
  <si>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</si>
  <si>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</si>
  <si>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</si>
  <si>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</si>
  <si>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</si>
  <si>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</si>
  <si>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</si>
  <si>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</si>
  <si>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</si>
  <si>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</si>
  <si>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</si>
  <si>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</si>
  <si>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</si>
  <si>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</si>
  <si>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</si>
  <si>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</si>
  <si>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</si>
  <si>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</si>
  <si>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</si>
  <si>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</si>
  <si>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</si>
  <si>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</si>
  <si>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</si>
  <si>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</si>
  <si>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</si>
  <si>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</si>
  <si>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</si>
  <si>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</si>
  <si>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</si>
  <si>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</si>
  <si>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</si>
  <si>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</si>
  <si>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</si>
  <si>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</si>
  <si>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</si>
  <si>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</si>
  <si>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</si>
  <si>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</si>
  <si>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</si>
  <si>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</si>
  <si>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</si>
  <si>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</si>
  <si>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</si>
  <si>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</si>
  <si>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</si>
  <si>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</si>
  <si>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</si>
  <si>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</si>
  <si>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</si>
  <si>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</si>
  <si>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</si>
  <si>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</si>
  <si>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</si>
  <si>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</si>
  <si>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</si>
  <si>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</si>
  <si>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</si>
  <si>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</si>
  <si>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</si>
  <si>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</si>
  <si>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</si>
  <si>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</si>
  <si>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</si>
  <si>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</si>
  <si>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</si>
  <si>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</si>
  <si>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</si>
  <si>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</si>
  <si>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</si>
  <si>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</si>
  <si>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</si>
  <si>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</si>
  <si>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</si>
  <si>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</si>
  <si>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</si>
  <si>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</si>
  <si>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</si>
  <si>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</si>
  <si>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</si>
  <si>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</si>
  <si>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</si>
  <si>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</si>
  <si>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</si>
  <si>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</si>
  <si>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</si>
  <si>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</si>
  <si>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</si>
  <si>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</si>
  <si>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</si>
  <si>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</si>
  <si>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</si>
  <si>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</si>
  <si>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</si>
  <si>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</si>
  <si>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</si>
  <si>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</si>
  <si>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</si>
  <si>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</si>
  <si>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</si>
  <si>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</si>
  <si>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</si>
  <si>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</si>
  <si>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</si>
  <si>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</si>
  <si>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</si>
  <si>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</si>
  <si>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</si>
  <si>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</si>
  <si>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</si>
  <si>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</si>
  <si>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</si>
  <si>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</si>
  <si>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</si>
  <si>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</si>
  <si>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</si>
  <si>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</si>
  <si>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</si>
  <si>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</si>
  <si>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</si>
  <si>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</si>
  <si>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</si>
  <si>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</si>
  <si>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</si>
  <si>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</si>
  <si>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</si>
  <si>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</si>
  <si>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</si>
  <si>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</si>
  <si>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</si>
  <si>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</si>
  <si>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</si>
  <si>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</si>
  <si>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</si>
  <si>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</si>
  <si>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</si>
  <si>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</si>
  <si>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</si>
  <si>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</si>
  <si>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</si>
  <si>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</si>
  <si>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</si>
  <si>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</si>
  <si>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</si>
  <si>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</si>
  <si>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</si>
  <si>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</si>
  <si>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</si>
  <si>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</si>
  <si>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</si>
  <si>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</si>
  <si>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</si>
  <si>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</si>
  <si>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</si>
  <si>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</si>
  <si>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</si>
  <si>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</si>
  <si>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</si>
  <si>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</si>
  <si>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</si>
  <si>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</si>
  <si>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</si>
  <si>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</si>
  <si>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</si>
  <si>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</si>
  <si>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</si>
  <si>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</si>
  <si>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</si>
  <si>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</si>
  <si>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</si>
  <si>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</si>
  <si>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</si>
  <si>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</si>
  <si>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</si>
  <si>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</si>
  <si>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</si>
  <si>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</si>
  <si>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</si>
  <si>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</si>
  <si>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</si>
  <si>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</si>
  <si>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</si>
  <si>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</si>
  <si>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</si>
  <si>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</si>
  <si>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</si>
  <si>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</si>
  <si>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</si>
  <si>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</si>
  <si>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</si>
  <si>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</si>
  <si>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</si>
  <si>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</si>
  <si>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</si>
  <si>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</si>
  <si>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</si>
  <si>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</si>
  <si>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</si>
  <si>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</si>
  <si>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</si>
  <si>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</si>
  <si>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</si>
  <si>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</si>
  <si>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</si>
  <si>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</si>
  <si>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</si>
  <si>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</si>
  <si>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</si>
  <si>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</si>
  <si>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</si>
  <si>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</si>
  <si>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</si>
  <si>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</si>
  <si>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</si>
  <si>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</si>
  <si>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</si>
  <si>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</si>
  <si>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</si>
  <si>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</si>
  <si>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</si>
  <si>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</si>
  <si>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</si>
  <si>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</si>
  <si>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</si>
  <si>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</si>
  <si>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</si>
  <si>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</si>
  <si>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</si>
  <si>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</si>
  <si>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</si>
  <si>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</si>
  <si>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</si>
  <si>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</si>
  <si>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</si>
  <si>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</si>
  <si>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</si>
  <si>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</si>
  <si>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</si>
  <si>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</si>
  <si>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</si>
  <si>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</si>
  <si>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</si>
  <si>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</si>
  <si>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</si>
  <si>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</si>
  <si>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</si>
  <si>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</si>
  <si>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</si>
  <si>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</si>
  <si>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</si>
  <si>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</si>
  <si>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</si>
  <si>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</si>
  <si>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</si>
  <si>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</si>
  <si>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</si>
  <si>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</si>
  <si>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</si>
  <si>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</si>
  <si>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</si>
  <si>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</si>
  <si>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</si>
  <si>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</si>
  <si>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</si>
  <si>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</si>
  <si>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</si>
  <si>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</si>
  <si>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</si>
  <si>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</si>
  <si>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</si>
  <si>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</si>
  <si>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</si>
  <si>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</si>
  <si>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</si>
  <si>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</si>
  <si>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</si>
  <si>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</si>
  <si>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</si>
  <si>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</si>
  <si>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</si>
  <si>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</si>
  <si>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</si>
  <si>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</si>
  <si>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</si>
  <si>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</si>
  <si>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</si>
  <si>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</si>
  <si>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</si>
  <si>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</si>
  <si>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</si>
  <si>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</si>
  <si>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</si>
  <si>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</si>
  <si>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</si>
  <si>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</si>
  <si>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</si>
  <si>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</si>
  <si>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</si>
  <si>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</si>
  <si>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</si>
  <si>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</si>
  <si>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</si>
  <si>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</si>
  <si>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</si>
  <si>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</si>
  <si>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</si>
  <si>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</si>
  <si>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</si>
  <si>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</si>
  <si>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</si>
  <si>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</si>
  <si>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</si>
  <si>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</si>
  <si>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</si>
  <si>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</si>
  <si>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</si>
  <si>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</si>
  <si>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</si>
  <si>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</si>
  <si>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</si>
  <si>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</si>
  <si>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</si>
  <si>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</si>
  <si>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</si>
  <si>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</si>
  <si>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</si>
  <si>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</si>
  <si>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</si>
  <si>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</si>
  <si>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</si>
  <si>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</si>
  <si>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</si>
  <si>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</si>
  <si>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</si>
  <si>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</si>
  <si>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</si>
  <si>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</si>
  <si>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</si>
  <si>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</si>
  <si>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</si>
  <si>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</si>
  <si>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</si>
  <si>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</si>
  <si>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</si>
  <si>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</si>
  <si>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</si>
  <si>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</si>
  <si>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</si>
  <si>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</si>
  <si>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</si>
  <si>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</si>
  <si>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</si>
  <si>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</si>
  <si>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</si>
  <si>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</si>
  <si>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</si>
  <si>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</si>
  <si>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</si>
  <si>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</si>
  <si>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</si>
  <si>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</si>
  <si>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</si>
  <si>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</si>
  <si>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</si>
  <si>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</si>
  <si>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</si>
  <si>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</si>
  <si>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</si>
  <si>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</si>
  <si>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</si>
  <si>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</si>
  <si>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</si>
  <si>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</si>
  <si>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</si>
  <si>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</si>
  <si>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</si>
  <si>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</si>
  <si>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</si>
  <si>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</si>
  <si>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</si>
  <si>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</si>
  <si>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</si>
  <si>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</si>
  <si>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</si>
  <si>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</si>
  <si>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</si>
  <si>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</si>
  <si>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</si>
  <si>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</si>
  <si>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</si>
  <si>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</si>
  <si>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</si>
  <si>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</si>
  <si>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</si>
  <si>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</si>
  <si>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</si>
  <si>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</si>
  <si>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</si>
  <si>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</si>
  <si>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</si>
  <si>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</si>
  <si>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</si>
  <si>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</si>
  <si>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</si>
  <si>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</si>
  <si>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</si>
  <si>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</si>
  <si>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</si>
  <si>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</si>
  <si>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</si>
  <si>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</si>
  <si>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</si>
  <si>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</si>
  <si>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</si>
  <si>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</si>
  <si>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</si>
  <si>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</si>
  <si>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</si>
  <si>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</si>
  <si>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</si>
  <si>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</si>
  <si>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</si>
  <si>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</si>
  <si>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</si>
  <si>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</si>
  <si>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</si>
  <si>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</si>
  <si>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</si>
  <si>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</si>
  <si>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</si>
  <si>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</si>
  <si>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</si>
  <si>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</si>
  <si>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</si>
  <si>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</si>
  <si>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</si>
  <si>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</si>
  <si>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</si>
  <si>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</si>
  <si>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</si>
  <si>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</si>
  <si>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</si>
  <si>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</si>
  <si>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</si>
  <si>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</si>
  <si>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</si>
  <si>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</si>
  <si>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</si>
  <si>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</si>
  <si>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</si>
  <si>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</si>
  <si>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</si>
  <si>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</si>
  <si>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</si>
  <si>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</si>
  <si>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</si>
  <si>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</si>
  <si>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</si>
  <si>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</si>
  <si>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</si>
  <si>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</si>
  <si>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</si>
  <si>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</si>
  <si>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</si>
  <si>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</si>
  <si>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</si>
  <si>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</si>
  <si>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</si>
  <si>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</si>
  <si>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</si>
  <si>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</si>
  <si>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</si>
  <si>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</si>
  <si>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</si>
  <si>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</si>
  <si>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</si>
  <si>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</si>
  <si>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</si>
  <si>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</si>
  <si>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</si>
  <si>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</si>
  <si>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</si>
  <si>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</si>
  <si>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</si>
  <si>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</si>
  <si>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</si>
  <si>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</si>
  <si>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</si>
  <si>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</si>
  <si>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</si>
  <si>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</si>
  <si>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</si>
  <si>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</si>
  <si>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</si>
  <si>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</si>
  <si>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</si>
  <si>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</si>
  <si>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</si>
  <si>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</si>
  <si>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</si>
  <si>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</si>
  <si>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</si>
  <si>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</si>
  <si>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</si>
  <si>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</si>
  <si>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</si>
  <si>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</si>
  <si>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</si>
  <si>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</si>
  <si>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</si>
  <si>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</si>
  <si>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</si>
  <si>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</si>
  <si>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</si>
  <si>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</si>
  <si>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</si>
  <si>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</si>
  <si>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</si>
  <si>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</si>
  <si>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</si>
  <si>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</si>
  <si>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</si>
  <si>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</si>
  <si>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</si>
  <si>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</si>
  <si>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</si>
  <si>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</si>
  <si>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</si>
  <si>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</si>
  <si>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</si>
  <si>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</si>
  <si>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</si>
  <si>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</si>
  <si>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</si>
  <si>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</si>
  <si>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</si>
  <si>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</si>
  <si>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</si>
  <si>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</si>
  <si>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</si>
  <si>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</si>
  <si>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</si>
  <si>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</si>
  <si>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</si>
  <si>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</si>
  <si>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</si>
  <si>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</si>
  <si>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</si>
  <si>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</si>
  <si>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</si>
  <si>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</si>
  <si>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</si>
  <si>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</si>
  <si>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</si>
  <si>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</si>
  <si>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</si>
  <si>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</si>
  <si>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</si>
  <si>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</si>
  <si>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</si>
  <si>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</si>
  <si>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</si>
  <si>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</si>
  <si>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</si>
  <si>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</si>
  <si>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</si>
  <si>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</si>
  <si>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</si>
  <si>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</si>
  <si>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</si>
  <si>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</si>
  <si>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</si>
  <si>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</si>
  <si>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</si>
  <si>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</si>
  <si>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</si>
  <si>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</si>
  <si>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</si>
  <si>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</si>
  <si>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</si>
  <si>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</si>
  <si>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</si>
  <si>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</si>
  <si>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</si>
  <si>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</si>
  <si>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</si>
  <si>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</si>
  <si>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</si>
  <si>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</si>
  <si>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</si>
  <si>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</si>
  <si>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</si>
  <si>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</si>
  <si>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</si>
  <si>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</si>
  <si>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</si>
  <si>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</si>
  <si>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</si>
  <si>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</si>
  <si>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</si>
  <si>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</si>
  <si>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</si>
  <si>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</si>
  <si>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</si>
  <si>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</si>
  <si>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</si>
  <si>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</si>
  <si>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</si>
  <si>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</si>
  <si>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</si>
  <si>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</si>
  <si>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</si>
  <si>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</si>
  <si>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</si>
  <si>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</si>
  <si>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</si>
  <si>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</si>
  <si>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</si>
  <si>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</si>
  <si>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</si>
  <si>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</si>
  <si>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</si>
  <si>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</si>
  <si>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</si>
  <si>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</si>
  <si>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</si>
  <si>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</si>
  <si>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</si>
  <si>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</si>
  <si>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</si>
  <si>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</si>
  <si>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</si>
  <si>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</si>
  <si>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</si>
  <si>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</si>
  <si>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</si>
  <si>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</si>
  <si>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</si>
  <si>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</si>
  <si>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</si>
  <si>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</si>
  <si>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</si>
  <si>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</si>
  <si>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</si>
  <si>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</si>
  <si>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</si>
  <si>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</si>
  <si>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</si>
  <si>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</si>
  <si>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</si>
  <si>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</si>
  <si>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</si>
  <si>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</si>
  <si>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</si>
  <si>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</si>
  <si>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</si>
  <si>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</si>
  <si>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</si>
  <si>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</si>
  <si>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</si>
  <si>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</si>
  <si>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</si>
  <si>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</si>
  <si>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</si>
  <si>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</si>
  <si>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</si>
  <si>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</si>
  <si>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</si>
  <si>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</si>
  <si>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</si>
  <si>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</si>
  <si>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</si>
  <si>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</si>
  <si>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</si>
  <si>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</si>
  <si>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</si>
  <si>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</si>
  <si>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</si>
  <si>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</si>
  <si>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</si>
  <si>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</si>
  <si>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</si>
  <si>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</si>
  <si>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</si>
  <si>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</si>
  <si>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</si>
  <si>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</si>
  <si>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</si>
  <si>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</si>
  <si>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</si>
  <si>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</si>
  <si>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</si>
  <si>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</si>
  <si>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</si>
  <si>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</si>
  <si>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</si>
  <si>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</si>
  <si>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</si>
  <si>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</si>
  <si>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</si>
  <si>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</si>
  <si>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</si>
  <si>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</si>
  <si>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</si>
  <si>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</si>
  <si>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</si>
  <si>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</si>
  <si>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</si>
  <si>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</si>
  <si>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</si>
  <si>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</si>
  <si>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</si>
  <si>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</si>
  <si>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</si>
  <si>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</si>
  <si>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</si>
  <si>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</si>
  <si>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</si>
  <si>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</si>
  <si>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</si>
  <si>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</si>
  <si>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</si>
  <si>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</si>
  <si>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</si>
  <si>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</si>
  <si>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</si>
  <si>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</si>
  <si>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</si>
  <si>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</si>
  <si>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</si>
  <si>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</si>
  <si>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</si>
  <si>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</si>
  <si>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</si>
  <si>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</si>
  <si>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</si>
  <si>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</si>
  <si>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</si>
  <si>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</si>
  <si>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</si>
  <si>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</si>
  <si>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</si>
  <si>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</si>
  <si>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</si>
  <si>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</si>
  <si>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</si>
  <si>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</si>
  <si>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</si>
  <si>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</si>
  <si>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</si>
  <si>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</si>
  <si>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</si>
  <si>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</si>
  <si>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</si>
  <si>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</si>
  <si>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</si>
  <si>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</si>
  <si>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</si>
  <si>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</si>
  <si>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</si>
  <si>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</si>
  <si>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</si>
  <si>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</si>
  <si>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</si>
  <si>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</si>
  <si>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</si>
  <si>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</si>
  <si>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</si>
  <si>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</si>
  <si>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</si>
  <si>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</si>
  <si>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</si>
  <si>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</si>
  <si>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</si>
  <si>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</si>
  <si>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</si>
  <si>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</si>
  <si>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</si>
  <si>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</si>
  <si>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</si>
  <si>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</si>
  <si>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</si>
  <si>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</si>
  <si>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</si>
  <si>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</si>
  <si>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</si>
  <si>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</si>
  <si>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</si>
  <si>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</si>
  <si>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</si>
  <si>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</si>
  <si>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</si>
  <si>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</si>
  <si>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</si>
  <si>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</si>
  <si>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</si>
  <si>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</si>
  <si>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</si>
  <si>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</si>
  <si>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</si>
  <si>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</si>
  <si>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</si>
  <si>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</si>
  <si>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</si>
  <si>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</si>
  <si>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</si>
  <si>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</si>
  <si>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</si>
  <si>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</si>
  <si>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</si>
  <si>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</si>
  <si>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</si>
  <si>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</si>
  <si>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</si>
  <si>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</si>
  <si>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</si>
  <si>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</si>
  <si>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</si>
  <si>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</si>
  <si>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</si>
  <si>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</si>
  <si>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</si>
  <si>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</si>
  <si>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</si>
  <si>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</si>
  <si>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</si>
  <si>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</si>
  <si>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</si>
  <si>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</si>
  <si>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</si>
  <si>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</si>
  <si>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</si>
  <si>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</si>
  <si>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</si>
  <si>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</si>
  <si>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</si>
  <si>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</si>
  <si>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</si>
  <si>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</si>
  <si>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</si>
  <si>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</si>
  <si>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</si>
  <si>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</si>
  <si>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</si>
  <si>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</si>
  <si>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</si>
  <si>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</si>
  <si>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</si>
  <si>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</si>
  <si>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</si>
  <si>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</si>
  <si>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</si>
  <si>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</si>
  <si>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</si>
  <si>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</si>
  <si>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</si>
  <si>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</si>
  <si>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</si>
  <si>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</si>
  <si>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</si>
  <si>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</si>
  <si>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</si>
  <si>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</si>
  <si>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</si>
  <si>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</si>
  <si>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</si>
  <si>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</si>
  <si>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</si>
  <si>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</si>
  <si>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</si>
  <si>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</si>
  <si>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</si>
  <si>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</si>
  <si>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</si>
  <si>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</si>
  <si>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</si>
  <si>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</si>
  <si>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</si>
  <si>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</si>
  <si>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</si>
  <si>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</si>
  <si>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</si>
  <si>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</si>
  <si>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</si>
  <si>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</si>
  <si>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</si>
  <si>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</si>
  <si>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</si>
  <si>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</si>
  <si>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</si>
  <si>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</si>
  <si>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</si>
  <si>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</si>
  <si>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</si>
  <si>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</si>
  <si>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</si>
  <si>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</si>
  <si>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</si>
  <si>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</si>
  <si>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</si>
  <si>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</si>
  <si>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</si>
  <si>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</si>
  <si>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</si>
  <si>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</si>
  <si>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</si>
  <si>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</si>
  <si>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</si>
  <si>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</si>
  <si>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</si>
  <si>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</si>
  <si>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</si>
  <si>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</si>
  <si>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</si>
  <si>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</si>
  <si>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</si>
  <si>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</si>
  <si>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</si>
  <si>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</si>
  <si>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</si>
  <si>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</si>
  <si>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</si>
  <si>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</si>
  <si>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</si>
  <si>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</si>
  <si>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</si>
  <si>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</si>
  <si>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</si>
  <si>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</si>
  <si>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</si>
  <si>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</si>
  <si>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</si>
  <si>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</si>
  <si>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</si>
  <si>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</si>
  <si>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</si>
  <si>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</si>
  <si>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</si>
  <si>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</si>
  <si>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</si>
  <si>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</si>
  <si>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</si>
  <si>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</si>
  <si>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</si>
  <si>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</si>
  <si>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</si>
  <si>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</si>
  <si>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</si>
  <si>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</si>
  <si>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</si>
  <si>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</si>
  <si>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</si>
  <si>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</si>
  <si>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</si>
  <si>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</si>
  <si>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</si>
  <si>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</si>
  <si>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</si>
  <si>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</si>
  <si>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</si>
  <si>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</si>
  <si>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</si>
  <si>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</si>
  <si>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</si>
  <si>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</si>
  <si>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</si>
  <si>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</si>
  <si>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</si>
  <si>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</si>
  <si>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</si>
  <si>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</si>
  <si>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</si>
  <si>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</si>
  <si>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</si>
  <si>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</si>
  <si>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</si>
  <si>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</si>
  <si>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</si>
  <si>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</si>
  <si>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</si>
  <si>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</si>
  <si>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</si>
  <si>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</si>
  <si>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</si>
  <si>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</si>
  <si>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</si>
  <si>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</si>
  <si>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</si>
  <si>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</si>
  <si>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</si>
  <si>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</si>
  <si>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</si>
  <si>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</si>
  <si>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</si>
  <si>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</si>
  <si>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</si>
  <si>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</si>
  <si>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</si>
  <si>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</si>
  <si>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</si>
  <si>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</si>
  <si>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</si>
  <si>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</si>
  <si>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</si>
  <si>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</si>
  <si>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</si>
  <si>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</si>
  <si>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</si>
  <si>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</si>
  <si>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</si>
  <si>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</si>
  <si>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</si>
  <si>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</si>
  <si>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</si>
  <si>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</si>
  <si>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</si>
  <si>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</si>
  <si>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</si>
  <si>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</si>
  <si>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</si>
  <si>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</si>
  <si>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</si>
  <si>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</si>
  <si>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</si>
  <si>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</si>
  <si>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</si>
  <si>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</si>
  <si>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</si>
  <si>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</si>
  <si>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</si>
  <si>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</si>
  <si>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</si>
  <si>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</si>
  <si>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</si>
  <si>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</si>
  <si>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</si>
  <si>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</si>
  <si>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</si>
  <si>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</si>
  <si>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</si>
  <si>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</si>
  <si>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</si>
  <si>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</si>
  <si>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</si>
  <si>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</si>
  <si>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</si>
  <si>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</si>
  <si>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</si>
  <si>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</si>
  <si>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</si>
  <si>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</si>
  <si>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</si>
  <si>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</si>
  <si>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</si>
  <si>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</si>
  <si>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</si>
  <si>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</si>
  <si>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</si>
  <si>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</si>
  <si>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</si>
  <si>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</si>
  <si>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</si>
  <si>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</si>
  <si>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</si>
  <si>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</si>
  <si>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</si>
  <si>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</si>
  <si>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</si>
  <si>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</si>
  <si>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</si>
  <si>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</si>
  <si>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</si>
  <si>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</si>
  <si>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</si>
  <si>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</si>
  <si>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</si>
  <si>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</si>
  <si>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</si>
  <si>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</si>
  <si>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</si>
  <si>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</si>
  <si>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</si>
  <si>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</si>
  <si>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</si>
  <si>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</si>
  <si>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</si>
  <si>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</si>
  <si>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</si>
  <si>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</si>
  <si>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</si>
  <si>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</si>
  <si>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</si>
  <si>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</si>
  <si>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</si>
  <si>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</si>
  <si>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</si>
  <si>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</si>
  <si>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</si>
  <si>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</si>
  <si>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</si>
  <si>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</si>
  <si>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</si>
  <si>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</si>
  <si>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</si>
  <si>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</si>
  <si>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</si>
  <si>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</si>
  <si>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</si>
  <si>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</si>
  <si>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</si>
  <si>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</si>
  <si>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</si>
  <si>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</si>
  <si>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</si>
  <si>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</si>
  <si>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</si>
  <si>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</si>
  <si>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</si>
  <si>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</si>
  <si>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</si>
  <si>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</si>
  <si>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</si>
  <si>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</si>
  <si>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</si>
  <si>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</si>
  <si>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</si>
  <si>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</si>
  <si>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</si>
  <si>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</si>
  <si>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</si>
  <si>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</si>
  <si>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</si>
  <si>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</si>
  <si>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</si>
  <si>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</si>
  <si>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</si>
  <si>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</si>
  <si>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</si>
  <si>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</si>
  <si>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</si>
  <si>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</si>
  <si>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</si>
  <si>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</si>
  <si>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</si>
  <si>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</si>
  <si>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</si>
  <si>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</si>
  <si>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</si>
  <si>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</si>
  <si>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</si>
  <si>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</si>
  <si>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</si>
  <si>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</si>
  <si>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</si>
  <si>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</si>
  <si>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</si>
  <si>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</si>
  <si>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</si>
  <si>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</si>
  <si>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</si>
  <si>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</si>
  <si>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</si>
  <si>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</si>
  <si>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</si>
  <si>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</si>
  <si>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</si>
  <si>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</si>
  <si>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</si>
  <si>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</si>
  <si>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</si>
  <si>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</si>
  <si>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</si>
  <si>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</si>
  <si>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</si>
  <si>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</si>
  <si>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</si>
  <si>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</si>
  <si>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</si>
  <si>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</si>
  <si>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</si>
  <si>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</si>
  <si>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</si>
  <si>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</si>
  <si>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</si>
  <si>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</si>
  <si>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</si>
  <si>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</si>
  <si>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</si>
  <si>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</si>
  <si>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</si>
  <si>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</si>
  <si>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</si>
  <si>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</si>
  <si>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</si>
  <si>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</si>
  <si>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</si>
  <si>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</si>
  <si>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</si>
  <si>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</si>
  <si>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</si>
  <si>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</si>
  <si>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</si>
  <si>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</si>
  <si>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</si>
  <si>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</si>
  <si>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</si>
  <si>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</si>
  <si>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</si>
  <si>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</si>
  <si>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</si>
  <si>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</si>
  <si>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</si>
  <si>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</si>
  <si>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</si>
  <si>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</si>
  <si>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</si>
  <si>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</si>
  <si>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</si>
  <si>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</si>
  <si>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</si>
  <si>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</si>
  <si>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</si>
  <si>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</si>
  <si>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</si>
  <si>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</si>
  <si>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</si>
  <si>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</si>
  <si>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</si>
  <si>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</si>
  <si>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</si>
  <si>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</si>
  <si>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</si>
  <si>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</si>
  <si>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</si>
  <si>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</si>
  <si>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</si>
  <si>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</si>
  <si>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</si>
  <si>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</si>
  <si>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</si>
  <si>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</si>
  <si>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</si>
  <si>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</si>
  <si>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</si>
  <si>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</si>
  <si>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</si>
  <si>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</si>
  <si>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</si>
  <si>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</si>
  <si>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</si>
  <si>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</si>
  <si>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</si>
  <si>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</si>
  <si>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</si>
  <si>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</si>
  <si>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</si>
  <si>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</si>
  <si>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</si>
  <si>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</si>
  <si>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</si>
  <si>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</si>
  <si>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</si>
  <si>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</si>
  <si>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</si>
  <si>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</si>
  <si>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</si>
  <si>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</si>
  <si>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</si>
  <si>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</si>
  <si>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</si>
  <si>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</si>
  <si>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</si>
  <si>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</si>
  <si>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</si>
  <si>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</si>
  <si>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</si>
  <si>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</si>
  <si>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</si>
  <si>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</si>
  <si>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</si>
  <si>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</si>
  <si>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</si>
  <si>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</si>
  <si>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</si>
  <si>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</si>
  <si>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</si>
  <si>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</si>
  <si>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</si>
  <si>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</si>
  <si>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</si>
  <si>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</si>
  <si>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</si>
  <si>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</si>
  <si>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</si>
  <si>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</si>
  <si>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</si>
  <si>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</si>
  <si>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</si>
  <si>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</si>
  <si>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</si>
  <si>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</si>
  <si>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</si>
  <si>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</si>
  <si>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</si>
  <si>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</si>
  <si>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</si>
  <si>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</si>
  <si>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</si>
  <si>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</si>
  <si>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</si>
  <si>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</si>
  <si>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</si>
  <si>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</si>
  <si>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</si>
  <si>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</si>
  <si>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</si>
  <si>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</si>
  <si>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</si>
  <si>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</si>
  <si>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</si>
  <si>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</si>
  <si>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</si>
  <si>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</si>
  <si>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</si>
  <si>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</si>
  <si>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</si>
  <si>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</si>
  <si>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</si>
  <si>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</si>
  <si>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</si>
  <si>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</si>
  <si>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</si>
  <si>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</si>
  <si>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</si>
  <si>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</si>
  <si>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</si>
  <si>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</si>
  <si>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</si>
  <si>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</si>
  <si>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</si>
  <si>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</si>
  <si>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</si>
  <si>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</si>
  <si>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</si>
  <si>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</si>
  <si>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</si>
  <si>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</si>
  <si>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</si>
  <si>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</si>
  <si>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</si>
  <si>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</si>
  <si>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</si>
  <si>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</si>
  <si>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</si>
  <si>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</si>
  <si>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</si>
  <si>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</si>
  <si>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</si>
  <si>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</si>
  <si>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</si>
  <si>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</si>
  <si>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</si>
  <si>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</si>
  <si>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</si>
  <si>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</si>
  <si>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</si>
  <si>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</si>
  <si>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</si>
  <si>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</si>
  <si>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</si>
  <si>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</si>
  <si>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</si>
  <si>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</si>
  <si>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</si>
  <si>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</si>
  <si>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</si>
  <si>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</si>
  <si>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</si>
  <si>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</si>
  <si>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</si>
  <si>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</si>
  <si>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</si>
  <si>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</si>
  <si>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</si>
  <si>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</si>
  <si>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</si>
  <si>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</si>
  <si>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</si>
  <si>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</si>
  <si>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</si>
  <si>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</si>
  <si>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</si>
  <si>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</si>
  <si>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</si>
  <si>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</si>
  <si>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</si>
  <si>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</si>
  <si>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</si>
  <si>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</si>
  <si>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</si>
  <si>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</si>
  <si>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</si>
  <si>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</si>
  <si>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</si>
  <si>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</si>
  <si>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</si>
  <si>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</si>
  <si>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</si>
  <si>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</si>
  <si>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</si>
  <si>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</si>
  <si>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</si>
  <si>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</si>
  <si>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</si>
  <si>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</si>
  <si>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</si>
  <si>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</si>
  <si>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</si>
  <si>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</si>
  <si>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</si>
  <si>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</si>
  <si>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</si>
  <si>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</si>
  <si>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</si>
  <si>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</si>
  <si>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</si>
  <si>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</si>
  <si>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</si>
  <si>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</si>
  <si>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</si>
  <si>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</si>
  <si>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</si>
  <si>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</si>
  <si>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</si>
  <si>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</si>
  <si>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</si>
  <si>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</si>
  <si>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</si>
  <si>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</si>
  <si>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</si>
  <si>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</si>
  <si>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</si>
  <si>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</si>
  <si>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</si>
  <si>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</si>
  <si>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</si>
  <si>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</si>
  <si>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</si>
  <si>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</si>
  <si>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</si>
  <si>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</si>
  <si>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</si>
  <si>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</si>
  <si>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</si>
  <si>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</si>
  <si>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</si>
  <si>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</si>
  <si>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</si>
  <si>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</si>
  <si>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</si>
  <si>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</si>
  <si>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</si>
  <si>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</si>
  <si>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</si>
  <si>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</si>
  <si>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</si>
  <si>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</si>
  <si>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</si>
  <si>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</si>
  <si>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</si>
  <si>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</si>
  <si>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</si>
  <si>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</si>
  <si>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</si>
  <si>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</si>
  <si>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</si>
  <si>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</si>
  <si>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</si>
  <si>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</si>
  <si>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</si>
  <si>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</si>
  <si>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</si>
  <si>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</si>
  <si>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</si>
  <si>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</si>
  <si>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</si>
  <si>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</si>
  <si>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</si>
  <si>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</si>
  <si>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</si>
  <si>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</si>
  <si>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</si>
  <si>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</si>
  <si>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</si>
  <si>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</si>
  <si>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</si>
  <si>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</si>
  <si>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</si>
  <si>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</si>
  <si>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</si>
  <si>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</si>
  <si>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</si>
  <si>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</si>
  <si>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</si>
  <si>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</si>
  <si>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</si>
  <si>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</si>
  <si>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</si>
  <si>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</si>
  <si>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</si>
  <si>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</si>
  <si>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</si>
  <si>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</si>
  <si>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</si>
  <si>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</si>
  <si>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</si>
  <si>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</si>
  <si>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</si>
  <si>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</si>
  <si>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</si>
  <si>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</si>
  <si>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</si>
  <si>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</si>
  <si>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</si>
  <si>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</si>
  <si>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</si>
  <si>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</si>
  <si>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</si>
  <si>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</si>
  <si>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</si>
  <si>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</si>
  <si>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</si>
  <si>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</si>
  <si>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</si>
  <si>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</si>
  <si>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</si>
  <si>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</si>
  <si>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</si>
  <si>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</si>
  <si>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</si>
  <si>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</si>
  <si>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</si>
  <si>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</si>
  <si>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</si>
  <si>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</si>
  <si>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</si>
  <si>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</si>
  <si>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</si>
  <si>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</si>
  <si>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</si>
  <si>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</si>
  <si>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</si>
  <si>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</si>
  <si>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</si>
  <si>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</si>
  <si>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</si>
  <si>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</si>
  <si>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</si>
  <si>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</si>
  <si>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</si>
  <si>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</si>
  <si>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</si>
  <si>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</si>
  <si>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</si>
  <si>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</si>
  <si>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</si>
  <si>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</si>
  <si>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</si>
  <si>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</si>
  <si>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</si>
  <si>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</si>
  <si>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</si>
  <si>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</si>
  <si>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</si>
  <si>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</si>
  <si>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</si>
  <si>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</si>
  <si>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</si>
  <si>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</si>
  <si>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</si>
  <si>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</si>
  <si>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</si>
  <si>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</si>
  <si>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</si>
  <si>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</si>
  <si>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</si>
  <si>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</si>
  <si>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</si>
  <si>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</si>
  <si>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</si>
  <si>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</si>
  <si>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</si>
  <si>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</si>
  <si>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</si>
  <si>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</si>
  <si>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</si>
  <si>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</si>
  <si>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</si>
  <si>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</si>
  <si>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</si>
  <si>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</si>
  <si>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</si>
  <si>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</si>
  <si>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</si>
  <si>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</si>
  <si>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</si>
  <si>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</si>
  <si>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</si>
  <si>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</si>
  <si>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</si>
  <si>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</si>
  <si>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</si>
  <si>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</si>
  <si>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</si>
  <si>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</si>
  <si>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</si>
  <si>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</si>
  <si>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</si>
  <si>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</si>
  <si>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</si>
  <si>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</si>
  <si>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</si>
  <si>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</si>
  <si>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</si>
  <si>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</si>
  <si>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</si>
  <si>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</si>
  <si>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</si>
  <si>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</si>
  <si>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</si>
  <si>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</si>
  <si>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</si>
  <si>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</si>
  <si>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</si>
  <si>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</si>
  <si>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</si>
  <si>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</si>
  <si>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</si>
  <si>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</si>
  <si>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</si>
  <si>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</si>
  <si>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</si>
  <si>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</si>
  <si>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</si>
  <si>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</si>
  <si>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</si>
  <si>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</si>
  <si>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</si>
  <si>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</si>
  <si>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</si>
  <si>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</si>
  <si>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</si>
  <si>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</si>
  <si>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</si>
  <si>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</si>
  <si>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</si>
  <si>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</si>
  <si>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</si>
  <si>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</si>
  <si>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</si>
  <si>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</si>
  <si>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</si>
  <si>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</si>
  <si>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</si>
  <si>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</si>
  <si>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</si>
  <si>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</si>
  <si>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</si>
  <si>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</si>
  <si>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</si>
  <si>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</si>
  <si>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</si>
  <si>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</si>
  <si>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</si>
  <si>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</si>
  <si>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</si>
  <si>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</si>
  <si>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</si>
  <si>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</si>
  <si>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</si>
  <si>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</si>
  <si>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</si>
  <si>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</si>
  <si>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</si>
  <si>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</si>
  <si>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</si>
  <si>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</si>
  <si>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</si>
  <si>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</si>
  <si>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</si>
  <si>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</si>
  <si>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</si>
  <si>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</si>
  <si>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</si>
  <si>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</si>
  <si>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</si>
  <si>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</si>
  <si>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</si>
  <si>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</si>
  <si>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</si>
  <si>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</si>
  <si>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</si>
  <si>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</si>
  <si>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</si>
  <si>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</si>
  <si>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</si>
  <si>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</si>
  <si>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</si>
  <si>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</si>
  <si>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</si>
  <si>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</si>
  <si>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</si>
  <si>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</si>
  <si>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</si>
  <si>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</si>
  <si>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</si>
  <si>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</si>
  <si>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</si>
  <si>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</si>
  <si>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</si>
  <si>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</si>
  <si>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</si>
  <si>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</si>
  <si>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</si>
  <si>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</si>
  <si>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</si>
  <si>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</si>
  <si>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</si>
  <si>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</si>
  <si>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</si>
  <si>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</si>
  <si>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</si>
  <si>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</si>
  <si>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</si>
  <si>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</si>
  <si>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</si>
  <si>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</si>
  <si>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</si>
  <si>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</si>
  <si>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</si>
  <si>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</si>
  <si>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</si>
  <si>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</si>
  <si>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</si>
  <si>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</si>
  <si>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</si>
  <si>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</si>
  <si>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</si>
  <si>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</si>
  <si>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</si>
  <si>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</si>
  <si>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</si>
  <si>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</si>
  <si>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</si>
  <si>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</si>
  <si>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</si>
  <si>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</si>
  <si>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</si>
  <si>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</si>
  <si>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</si>
  <si>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</si>
  <si>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</si>
  <si>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</si>
  <si>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</si>
  <si>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</si>
  <si>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</si>
  <si>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</si>
  <si>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</si>
  <si>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</si>
  <si>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</si>
  <si>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</si>
  <si>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</si>
  <si>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</si>
  <si>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</si>
  <si>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</si>
  <si>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</si>
  <si>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</si>
  <si>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</si>
  <si>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</si>
  <si>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</si>
  <si>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</si>
  <si>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</si>
  <si>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</si>
  <si>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</si>
  <si>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</si>
  <si>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</si>
  <si>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</si>
  <si>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</si>
  <si>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</si>
  <si>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</si>
  <si>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</si>
  <si>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</si>
  <si>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</si>
  <si>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</si>
  <si>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</si>
  <si>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</si>
  <si>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</si>
  <si>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</si>
  <si>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</si>
  <si>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</si>
  <si>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</si>
  <si>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</si>
  <si>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</si>
  <si>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</si>
  <si>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</si>
  <si>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</si>
  <si>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</si>
  <si>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</si>
  <si>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</si>
  <si>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</si>
  <si>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</si>
  <si>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</si>
  <si>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</si>
  <si>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</si>
  <si>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</si>
  <si>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</si>
  <si>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</si>
  <si>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</si>
  <si>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</si>
  <si>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</si>
  <si>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</si>
  <si>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</si>
  <si>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</si>
  <si>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</si>
  <si>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</si>
  <si>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</si>
  <si>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</si>
  <si>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</si>
  <si>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</si>
  <si>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</si>
  <si>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</si>
  <si>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</si>
  <si>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</si>
  <si>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</si>
  <si>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</si>
  <si>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</si>
  <si>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</si>
  <si>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</si>
  <si>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</si>
  <si>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</si>
  <si>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</si>
  <si>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</si>
  <si>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</si>
  <si>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</si>
  <si>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</si>
  <si>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</si>
  <si>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</si>
  <si>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</si>
  <si>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</si>
  <si>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</si>
  <si>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</si>
  <si>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</si>
  <si>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</si>
  <si>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</si>
  <si>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</si>
  <si>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</si>
  <si>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</si>
  <si>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</si>
  <si>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</si>
  <si>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</si>
  <si>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</si>
  <si>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</si>
  <si>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</si>
  <si>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</si>
  <si>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</si>
  <si>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</si>
  <si>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</si>
  <si>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</si>
  <si>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</si>
  <si>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</si>
  <si>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</si>
  <si>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</si>
  <si>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</si>
  <si>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</si>
  <si>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</si>
  <si>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</si>
  <si>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</si>
  <si>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</si>
  <si>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</si>
  <si>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</si>
  <si>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</si>
  <si>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</si>
  <si>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</si>
  <si>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</si>
  <si>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</si>
  <si>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</si>
  <si>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</si>
  <si>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</si>
  <si>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</si>
  <si>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</si>
  <si>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</si>
  <si>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</si>
  <si>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</si>
  <si>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</si>
  <si>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</si>
  <si>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</si>
  <si>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</si>
  <si>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</si>
  <si>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</si>
  <si>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</si>
  <si>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</si>
  <si>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</si>
  <si>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</si>
  <si>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</si>
  <si>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</si>
  <si>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</si>
  <si>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</si>
  <si>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</si>
  <si>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</si>
  <si>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</si>
  <si>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</si>
  <si>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</si>
  <si>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</si>
  <si>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</si>
  <si>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</si>
  <si>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</si>
  <si>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</si>
  <si>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</si>
  <si>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</si>
  <si>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</si>
  <si>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</si>
  <si>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</si>
  <si>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</si>
  <si>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</si>
  <si>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</si>
  <si>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</si>
  <si>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</si>
  <si>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</si>
  <si>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</si>
  <si>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</si>
  <si>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</si>
  <si>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</si>
  <si>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</si>
  <si>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</si>
  <si>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</si>
  <si>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</si>
  <si>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</si>
  <si>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</si>
  <si>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</si>
  <si>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</si>
  <si>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</si>
  <si>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</si>
  <si>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</si>
  <si>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</si>
  <si>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</si>
  <si>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</si>
  <si>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</si>
  <si>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</si>
  <si>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</si>
  <si>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</si>
  <si>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</si>
  <si>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</si>
  <si>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</si>
  <si>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</si>
  <si>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</si>
  <si>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</si>
  <si>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</si>
  <si>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</si>
  <si>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</si>
  <si>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</si>
  <si>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</si>
  <si>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</si>
  <si>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</si>
  <si>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</si>
  <si>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</si>
  <si>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</si>
  <si>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</si>
  <si>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</si>
  <si>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</si>
  <si>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</si>
  <si>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</si>
  <si>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</si>
  <si>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</si>
  <si>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</si>
  <si>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</si>
  <si>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</si>
  <si>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</si>
  <si>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</si>
  <si>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</si>
  <si>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</si>
  <si>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</si>
  <si>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</si>
  <si>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</si>
  <si>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</si>
  <si>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</si>
  <si>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</si>
  <si>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</si>
  <si>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</si>
  <si>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</si>
  <si>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</si>
  <si>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</si>
  <si>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</si>
  <si>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</si>
  <si>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</si>
  <si>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</si>
  <si>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</si>
  <si>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</si>
  <si>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</si>
  <si>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</si>
  <si>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</si>
  <si>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</si>
  <si>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</si>
  <si>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</si>
  <si>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</si>
  <si>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</si>
  <si>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</si>
  <si>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</si>
  <si>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</si>
  <si>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</si>
  <si>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</si>
  <si>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</si>
  <si>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</si>
  <si>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</si>
  <si>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</si>
  <si>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</si>
  <si>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</si>
  <si>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</si>
  <si>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</si>
  <si>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</si>
  <si>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</si>
  <si>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</si>
  <si>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</si>
  <si>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</si>
  <si>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</si>
  <si>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</si>
  <si>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</si>
  <si>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</si>
  <si>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</si>
  <si>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</si>
  <si>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</si>
  <si>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</si>
  <si>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</si>
  <si>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</si>
  <si>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</si>
  <si>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</si>
  <si>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</si>
  <si>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</si>
  <si>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</si>
  <si>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</si>
  <si>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</si>
  <si>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</si>
  <si>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</si>
  <si>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</si>
  <si>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</si>
  <si>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</si>
  <si>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</si>
  <si>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</si>
  <si>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</si>
  <si>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</si>
  <si>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</si>
  <si>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</si>
  <si>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</si>
  <si>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</si>
  <si>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</si>
  <si>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</si>
  <si>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</si>
  <si>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</si>
  <si>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</si>
  <si>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</si>
  <si>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</si>
  <si>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</si>
  <si>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</si>
  <si>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</si>
  <si>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</si>
  <si>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</si>
  <si>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</si>
  <si>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</si>
  <si>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</si>
  <si>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</si>
  <si>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</si>
  <si>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</si>
  <si>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</si>
  <si>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</si>
  <si>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</si>
  <si>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</si>
  <si>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</si>
  <si>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</si>
  <si>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</si>
  <si>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</si>
  <si>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</si>
  <si>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</si>
  <si>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</si>
  <si>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</si>
  <si>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</si>
  <si>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</si>
  <si>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</si>
  <si>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</si>
  <si>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</si>
  <si>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</si>
  <si>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</si>
  <si>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</si>
  <si>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</si>
  <si>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</si>
  <si>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</si>
  <si>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</si>
  <si>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</si>
  <si>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</si>
  <si>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</si>
  <si>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</si>
  <si>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</si>
  <si>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</si>
  <si>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</si>
  <si>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</si>
  <si>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</si>
  <si>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</si>
  <si>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</si>
  <si>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</si>
  <si>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</si>
  <si>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</si>
  <si>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</si>
  <si>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</si>
  <si>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</si>
  <si>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</si>
  <si>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</si>
  <si>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</si>
  <si>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</si>
  <si>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</si>
  <si>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</si>
  <si>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</si>
  <si>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</si>
  <si>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</si>
  <si>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</si>
  <si>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</si>
  <si>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</si>
  <si>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</si>
  <si>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</si>
  <si>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</si>
  <si>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</si>
  <si>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</si>
  <si>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</si>
  <si>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</si>
  <si>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</si>
  <si>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</si>
  <si>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</si>
  <si>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</si>
  <si>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</si>
  <si>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</si>
  <si>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</si>
  <si>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</si>
  <si>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</si>
  <si>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</si>
  <si>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</si>
  <si>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</si>
  <si>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</si>
  <si>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</si>
  <si>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</si>
  <si>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</si>
  <si>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</si>
  <si>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</si>
  <si>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</si>
  <si>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</si>
  <si>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</si>
  <si>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</si>
  <si>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</si>
  <si>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</si>
  <si>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</si>
  <si>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</si>
  <si>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</si>
  <si>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</si>
  <si>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</si>
  <si>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</si>
  <si>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</si>
  <si>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</si>
  <si>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</si>
  <si>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</si>
  <si>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</si>
  <si>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</si>
  <si>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</si>
  <si>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</si>
  <si>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</si>
  <si>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</si>
  <si>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</si>
  <si>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</si>
  <si>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</si>
  <si>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</si>
  <si>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</si>
  <si>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</si>
  <si>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</si>
  <si>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</si>
  <si>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</si>
  <si>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</si>
  <si>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</si>
  <si>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</si>
  <si>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</si>
  <si>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</si>
  <si>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</si>
  <si>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</si>
  <si>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</si>
  <si>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</si>
  <si>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</si>
  <si>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</si>
  <si>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</si>
  <si>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</si>
  <si>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</si>
  <si>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</si>
  <si>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</si>
  <si>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</si>
  <si>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</si>
  <si>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</si>
  <si>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</si>
  <si>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</si>
  <si>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</si>
  <si>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</si>
  <si>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</si>
  <si>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</si>
  <si>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</si>
  <si>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</si>
  <si>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</si>
  <si>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</si>
  <si>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</si>
  <si>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</si>
  <si>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</si>
  <si>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</si>
  <si>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</si>
  <si>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</si>
  <si>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</si>
  <si>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</si>
  <si>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</si>
  <si>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</si>
  <si>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</si>
  <si>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</si>
  <si>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</si>
  <si>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</si>
  <si>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</si>
  <si>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</si>
  <si>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</si>
  <si>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</si>
  <si>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</si>
  <si>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</si>
  <si>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</si>
  <si>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</si>
  <si>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</si>
  <si>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</si>
  <si>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</si>
  <si>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</si>
  <si>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</si>
  <si>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</si>
  <si>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</si>
  <si>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</si>
  <si>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</si>
  <si>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</si>
  <si>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</si>
  <si>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</si>
  <si>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</si>
  <si>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</si>
  <si>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</si>
  <si>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</si>
  <si>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</si>
  <si>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</si>
  <si>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</si>
  <si>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</si>
  <si>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</si>
  <si>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</si>
  <si>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</si>
  <si>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</si>
  <si>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</si>
  <si>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</si>
  <si>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</si>
  <si>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</si>
  <si>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</si>
  <si>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</si>
  <si>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</si>
  <si>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</si>
  <si>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</si>
  <si>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</si>
  <si>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</si>
  <si>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</si>
  <si>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</si>
  <si>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</si>
  <si>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</si>
  <si>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</si>
  <si>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</si>
  <si>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</si>
  <si>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</si>
  <si>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</si>
  <si>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</si>
  <si>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</si>
  <si>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</si>
  <si>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</si>
  <si>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</si>
  <si>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</si>
  <si>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</si>
  <si>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</si>
  <si>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</si>
  <si>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</si>
  <si>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</si>
  <si>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</si>
  <si>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</si>
  <si>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</si>
  <si>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</si>
  <si>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</si>
  <si>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</si>
  <si>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</si>
  <si>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</si>
  <si>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</si>
  <si>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</si>
  <si>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</si>
  <si>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</si>
  <si>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</si>
  <si>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</si>
  <si>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</si>
  <si>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</si>
  <si>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</si>
  <si>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</si>
  <si>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</si>
  <si>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</si>
  <si>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</si>
  <si>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</si>
  <si>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</si>
  <si>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</si>
  <si>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</si>
  <si>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</si>
  <si>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</si>
  <si>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</si>
  <si>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</si>
  <si>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</si>
  <si>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</si>
  <si>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</si>
  <si>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</si>
  <si>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</si>
  <si>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</si>
  <si>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</si>
  <si>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</si>
  <si>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</si>
  <si>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</si>
  <si>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</si>
  <si>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</si>
  <si>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</si>
  <si>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</si>
  <si>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</si>
  <si>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</si>
  <si>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</si>
  <si>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</si>
  <si>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</si>
  <si>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</si>
  <si>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</si>
  <si>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</si>
  <si>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</si>
  <si>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</si>
  <si>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</si>
  <si>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</si>
  <si>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</si>
  <si>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</si>
  <si>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</si>
  <si>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</si>
  <si>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</si>
  <si>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</si>
  <si>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</si>
  <si>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</si>
  <si>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</si>
  <si>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</si>
  <si>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</si>
  <si>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</si>
  <si>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</si>
  <si>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</si>
  <si>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</si>
  <si>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</si>
  <si>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</si>
  <si>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</si>
  <si>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</si>
  <si>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</si>
  <si>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</si>
  <si>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</si>
  <si>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</si>
  <si>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</si>
  <si>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</si>
  <si>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</si>
  <si>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</si>
  <si>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</si>
  <si>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</si>
  <si>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</si>
  <si>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</si>
  <si>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</si>
  <si>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</si>
  <si>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</si>
  <si>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</si>
  <si>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</si>
  <si>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</si>
  <si>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</si>
  <si>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</si>
  <si>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</si>
  <si>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</si>
  <si>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</si>
  <si>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</si>
  <si>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</si>
  <si>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</si>
  <si>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</si>
  <si>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</si>
  <si>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</si>
  <si>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</si>
  <si>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</si>
  <si>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</si>
  <si>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</si>
  <si>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</si>
  <si>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</si>
  <si>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</si>
  <si>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</si>
  <si>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</si>
  <si>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</si>
  <si>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</si>
  <si>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</si>
  <si>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</si>
  <si>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</si>
  <si>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</si>
  <si>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</si>
  <si>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</si>
  <si>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</si>
  <si>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</si>
  <si>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</si>
  <si>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</si>
  <si>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</si>
  <si>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</si>
  <si>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</si>
  <si>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</si>
  <si>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</si>
  <si>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</si>
  <si>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</si>
  <si>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</si>
  <si>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</si>
  <si>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</si>
  <si>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</si>
  <si>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</si>
  <si>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</si>
  <si>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</si>
  <si>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</si>
  <si>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</si>
  <si>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</si>
  <si>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</si>
  <si>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</si>
  <si>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</si>
  <si>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</si>
  <si>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</si>
  <si>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</si>
  <si>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</si>
  <si>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</si>
  <si>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</si>
  <si>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</si>
  <si>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</si>
  <si>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</si>
  <si>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</si>
  <si>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</si>
  <si>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</si>
  <si>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</si>
  <si>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</si>
  <si>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</si>
  <si>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</si>
  <si>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</si>
  <si>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</si>
  <si>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</si>
  <si>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</si>
  <si>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</si>
  <si>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</si>
  <si>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</si>
  <si>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</si>
  <si>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</si>
  <si>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</si>
  <si>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</si>
  <si>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</si>
  <si>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</si>
  <si>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</si>
  <si>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</si>
  <si>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</si>
  <si>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</si>
  <si>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</si>
  <si>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</si>
  <si>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</si>
  <si>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</si>
  <si>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</si>
  <si>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</si>
  <si>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</si>
  <si>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</si>
  <si>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</si>
  <si>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</si>
  <si>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</si>
  <si>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</si>
  <si>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</si>
  <si>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</si>
  <si>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</si>
  <si>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</si>
  <si>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</si>
  <si>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</si>
  <si>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</si>
  <si>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</si>
  <si>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</si>
  <si>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</si>
  <si>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</si>
  <si>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</si>
  <si>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</si>
  <si>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</si>
  <si>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</si>
  <si>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</si>
  <si>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</si>
  <si>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</si>
  <si>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</si>
  <si>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</si>
  <si>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</si>
  <si>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</si>
  <si>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</si>
  <si>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</si>
  <si>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</si>
  <si>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</si>
  <si>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</si>
  <si>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</si>
  <si>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</si>
  <si>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</si>
  <si>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</si>
  <si>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</si>
  <si>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</si>
  <si>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</si>
  <si>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</si>
  <si>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</si>
  <si>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</si>
  <si>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</si>
  <si>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</si>
  <si>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</si>
  <si>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</si>
  <si>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</si>
  <si>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</si>
  <si>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</si>
  <si>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</si>
  <si>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</si>
  <si>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</si>
  <si>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</si>
  <si>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</si>
  <si>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</si>
  <si>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</si>
  <si>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</si>
  <si>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</si>
  <si>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</si>
  <si>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</si>
  <si>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</si>
  <si>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</si>
  <si>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</si>
  <si>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</si>
  <si>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</si>
  <si>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</si>
  <si>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</si>
  <si>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</si>
  <si>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</si>
  <si>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</si>
  <si>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</si>
  <si>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</si>
  <si>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</si>
  <si>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</si>
  <si>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</si>
  <si>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</si>
  <si>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</si>
  <si>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</si>
  <si>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</si>
  <si>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</si>
  <si>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</si>
  <si>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</si>
  <si>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</si>
  <si>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</si>
  <si>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</si>
  <si>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</si>
  <si>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</si>
  <si>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</si>
  <si>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</si>
  <si>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</si>
  <si>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</si>
  <si>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</si>
  <si>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</si>
  <si>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</si>
  <si>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</si>
  <si>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</si>
  <si>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</si>
  <si>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</si>
  <si>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</si>
  <si>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</si>
  <si>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</si>
  <si>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</si>
  <si>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</si>
  <si>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</si>
  <si>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</si>
  <si>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</si>
  <si>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</si>
  <si>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</si>
  <si>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</si>
  <si>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</si>
  <si>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</si>
  <si>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</si>
  <si>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</si>
  <si>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</si>
  <si>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</si>
  <si>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</si>
  <si>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</si>
  <si>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</si>
  <si>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</si>
  <si>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</si>
  <si>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</si>
  <si>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</si>
  <si>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</si>
  <si>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</si>
  <si>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</si>
  <si>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</si>
  <si>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</si>
  <si>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</si>
  <si>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</si>
  <si>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</si>
  <si>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</si>
  <si>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</si>
  <si>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</si>
  <si>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</si>
  <si>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</si>
  <si>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</si>
  <si>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</si>
  <si>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</si>
  <si>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</si>
  <si>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</si>
  <si>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</si>
  <si>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</si>
  <si>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</si>
  <si>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</si>
  <si>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</si>
  <si>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</si>
  <si>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</si>
  <si>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</si>
  <si>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</si>
  <si>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</si>
  <si>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</si>
  <si>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</si>
  <si>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</si>
  <si>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</si>
  <si>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</si>
  <si>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</si>
  <si>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</si>
  <si>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</si>
  <si>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</si>
  <si>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</si>
  <si>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</si>
  <si>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</si>
  <si>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</si>
  <si>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</si>
  <si>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</si>
  <si>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</si>
  <si>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</si>
  <si>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</si>
  <si>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</si>
  <si>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</si>
  <si>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</si>
  <si>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</si>
  <si>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</si>
  <si>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</si>
  <si>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</si>
  <si>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</si>
  <si>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</si>
  <si>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</si>
  <si>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</si>
  <si>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</si>
  <si>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</si>
  <si>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</si>
  <si>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</si>
  <si>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</si>
  <si>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</si>
  <si>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</si>
  <si>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</si>
  <si>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</si>
  <si>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</si>
  <si>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</si>
  <si>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</si>
  <si>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</si>
  <si>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</si>
  <si>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</si>
  <si>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</si>
  <si>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</si>
  <si>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</si>
  <si>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</si>
  <si>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</si>
  <si>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</si>
  <si>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</si>
  <si>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</si>
  <si>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</si>
  <si>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</si>
  <si>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</si>
  <si>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</si>
  <si>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</si>
  <si>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</si>
  <si>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</si>
  <si>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</si>
  <si>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</si>
  <si>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</si>
  <si>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</si>
  <si>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</si>
  <si>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</si>
  <si>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</si>
  <si>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</si>
  <si>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</si>
  <si>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</si>
  <si>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</si>
  <si>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</si>
  <si>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</si>
  <si>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</si>
  <si>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</si>
  <si>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</si>
  <si>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</si>
  <si>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</si>
  <si>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</si>
  <si>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</si>
  <si>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</si>
  <si>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</si>
  <si>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</si>
  <si>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</si>
  <si>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</si>
  <si>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</si>
  <si>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</si>
  <si>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</si>
  <si>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</si>
  <si>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</si>
  <si>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</si>
  <si>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</si>
  <si>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</si>
  <si>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</si>
  <si>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</si>
  <si>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</si>
  <si>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</si>
  <si>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</si>
  <si>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</si>
  <si>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</si>
  <si>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</si>
  <si>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</si>
  <si>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</si>
  <si>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</si>
  <si>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</si>
  <si>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</si>
  <si>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</si>
  <si>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</si>
  <si>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</si>
  <si>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</si>
  <si>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</si>
  <si>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</si>
  <si>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</si>
  <si>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</si>
  <si>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</si>
  <si>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</si>
  <si>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</si>
  <si>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</si>
  <si>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</si>
  <si>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</si>
  <si>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</si>
  <si>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</si>
  <si>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</si>
  <si>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</si>
  <si>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</si>
  <si>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</si>
  <si>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</si>
  <si>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</si>
  <si>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</si>
  <si>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</si>
  <si>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</si>
  <si>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</si>
  <si>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</si>
  <si>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</si>
  <si>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</si>
  <si>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</si>
  <si>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</si>
  <si>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</si>
  <si>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</si>
  <si>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</si>
  <si>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</si>
  <si>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</si>
  <si>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</si>
  <si>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</si>
  <si>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</si>
  <si>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</si>
  <si>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</si>
  <si>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</si>
  <si>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</si>
  <si>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</si>
  <si>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</si>
  <si>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</si>
  <si>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</si>
  <si>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</si>
  <si>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</si>
  <si>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</si>
  <si>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</si>
  <si>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</si>
  <si>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</si>
  <si>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</si>
  <si>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</si>
  <si>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</si>
  <si>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</si>
  <si>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</si>
  <si>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</si>
  <si>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</si>
  <si>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</si>
  <si>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</si>
  <si>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</si>
  <si>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</si>
  <si>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</si>
  <si>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</si>
  <si>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</si>
  <si>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</si>
  <si>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</si>
  <si>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</si>
  <si>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</si>
  <si>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</si>
  <si>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</si>
  <si>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</si>
  <si>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</si>
  <si>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</si>
  <si>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</si>
  <si>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</si>
  <si>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</si>
  <si>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</si>
  <si>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</si>
  <si>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</si>
  <si>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</si>
  <si>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</si>
  <si>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</si>
  <si>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</si>
  <si>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</si>
  <si>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</si>
  <si>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</si>
  <si>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</si>
  <si>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</si>
  <si>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</si>
  <si>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</si>
  <si>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</si>
  <si>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</si>
  <si>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</si>
  <si>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</si>
  <si>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</si>
  <si>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</si>
  <si>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</si>
  <si>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</si>
  <si>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</si>
  <si>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</si>
  <si>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</si>
  <si>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</si>
  <si>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</si>
  <si>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</si>
  <si>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</si>
  <si>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</si>
  <si>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</si>
  <si>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</si>
  <si>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</si>
  <si>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</si>
  <si>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</si>
  <si>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</si>
  <si>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</si>
  <si>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</si>
  <si>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</si>
  <si>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</si>
  <si>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</si>
  <si>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</si>
  <si>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</si>
  <si>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</si>
  <si>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</si>
  <si>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</si>
  <si>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</si>
  <si>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</si>
  <si>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</si>
  <si>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</si>
  <si>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</si>
  <si>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</si>
  <si>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</si>
  <si>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</si>
  <si>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</si>
  <si>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</si>
  <si>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</si>
  <si>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</si>
  <si>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</si>
  <si>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</si>
  <si>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</si>
  <si>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</si>
  <si>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</si>
  <si>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</si>
  <si>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</si>
  <si>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</si>
  <si>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</si>
  <si>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</si>
  <si>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</si>
  <si>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</si>
  <si>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</si>
  <si>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</si>
  <si>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</si>
  <si>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</si>
  <si>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</si>
  <si>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</si>
  <si>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</si>
  <si>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</si>
  <si>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</si>
  <si>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</si>
  <si>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</si>
  <si>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</si>
  <si>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</si>
  <si>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</si>
  <si>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</si>
  <si>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</si>
  <si>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</si>
  <si>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</si>
  <si>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</si>
  <si>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</si>
  <si>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</si>
  <si>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</si>
  <si>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</si>
  <si>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</si>
  <si>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</si>
  <si>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</si>
  <si>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</si>
  <si>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</si>
  <si>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</si>
  <si>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</si>
  <si>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</si>
  <si>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</si>
  <si>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</si>
  <si>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</si>
  <si>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</si>
  <si>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</si>
  <si>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</si>
  <si>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</si>
  <si>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</si>
  <si>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</si>
  <si>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</si>
  <si>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</si>
  <si>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</si>
  <si>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</si>
  <si>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</si>
  <si>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</si>
  <si>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</si>
  <si>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</si>
  <si>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</si>
  <si>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</si>
  <si>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</si>
  <si>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</si>
  <si>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</si>
  <si>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</si>
  <si>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</si>
  <si>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</si>
  <si>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</si>
  <si>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</si>
  <si>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</si>
  <si>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</si>
  <si>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</si>
  <si>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</si>
  <si>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</si>
  <si>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</si>
  <si>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</si>
  <si>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</si>
  <si>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</si>
  <si>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</si>
  <si>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</si>
  <si>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</si>
  <si>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</si>
  <si>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</si>
  <si>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</si>
  <si>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</si>
  <si>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</si>
  <si>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</si>
  <si>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</si>
  <si>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</si>
  <si>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</si>
  <si>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</si>
  <si>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</si>
  <si>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</si>
  <si>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</si>
  <si>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</si>
  <si>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</si>
  <si>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</si>
  <si>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</si>
  <si>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</si>
  <si>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</si>
  <si>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</si>
  <si>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</si>
  <si>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</si>
  <si>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</si>
  <si>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</si>
  <si>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</si>
  <si>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</si>
  <si>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</si>
  <si>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</si>
  <si>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</si>
  <si>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</si>
  <si>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</si>
  <si>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</si>
  <si>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</si>
  <si>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</si>
  <si>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</si>
  <si>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</si>
  <si>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</si>
  <si>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</si>
  <si>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</si>
  <si>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</si>
  <si>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</si>
  <si>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</si>
  <si>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</si>
  <si>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</si>
  <si>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</si>
  <si>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</si>
  <si>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</si>
  <si>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</si>
  <si>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</si>
  <si>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</si>
  <si>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</si>
  <si>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</si>
  <si>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</si>
  <si>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</si>
  <si>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</si>
  <si>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</si>
  <si>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</si>
  <si>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</si>
  <si>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</si>
  <si>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</si>
  <si>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</si>
  <si>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</si>
  <si>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</si>
  <si>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</si>
  <si>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</si>
  <si>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</si>
  <si>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</si>
  <si>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</si>
  <si>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</si>
  <si>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</si>
  <si>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</si>
  <si>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</si>
  <si>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</si>
  <si>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</si>
  <si>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</si>
  <si>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</si>
  <si>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</si>
  <si>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</si>
  <si>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</si>
  <si>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</si>
  <si>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</si>
  <si>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</si>
  <si>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</si>
  <si>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</si>
  <si>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</si>
  <si>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</si>
  <si>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</si>
  <si>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</si>
  <si>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</si>
  <si>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</si>
  <si>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</si>
  <si>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</si>
  <si>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</si>
  <si>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</si>
  <si>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</si>
  <si>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</si>
  <si>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</si>
  <si>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</si>
  <si>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</si>
  <si>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</si>
  <si>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</si>
  <si>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</si>
  <si>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</si>
  <si>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</si>
  <si>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</si>
  <si>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</si>
  <si>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</si>
  <si>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</si>
  <si>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</si>
  <si>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</si>
  <si>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</si>
  <si>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</si>
  <si>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</si>
  <si>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</si>
  <si>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</si>
  <si>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</si>
  <si>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</si>
  <si>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</si>
  <si>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</si>
  <si>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</si>
  <si>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</si>
  <si>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</si>
  <si>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</si>
  <si>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</si>
  <si>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</si>
  <si>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</si>
  <si>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</si>
  <si>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</si>
  <si>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</si>
  <si>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</si>
  <si>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</si>
  <si>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</si>
  <si>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</si>
  <si>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</si>
  <si>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</si>
  <si>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</si>
  <si>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</si>
  <si>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</si>
  <si>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</si>
  <si>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</si>
  <si>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</si>
  <si>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</si>
  <si>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</si>
  <si>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</si>
  <si>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</si>
  <si>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</si>
  <si>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</si>
  <si>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</si>
  <si>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</si>
  <si>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</si>
  <si>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</si>
  <si>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</si>
  <si>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</si>
  <si>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</si>
  <si>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</si>
  <si>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</si>
  <si>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</si>
  <si>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</si>
  <si>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</si>
  <si>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</si>
  <si>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</si>
  <si>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</si>
  <si>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</si>
  <si>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</si>
  <si>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</si>
  <si>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</si>
  <si>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</si>
  <si>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</si>
  <si>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</si>
  <si>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</si>
  <si>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</si>
  <si>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</si>
  <si>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</si>
  <si>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</si>
  <si>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</si>
  <si>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</si>
  <si>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</si>
  <si>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</si>
  <si>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</si>
  <si>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</si>
  <si>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</si>
  <si>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</si>
  <si>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</si>
  <si>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</si>
  <si>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</si>
  <si>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</si>
  <si>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</si>
  <si>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</si>
  <si>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</si>
  <si>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</si>
  <si>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</si>
  <si>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</si>
  <si>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</si>
  <si>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</si>
  <si>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</si>
  <si>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</si>
  <si>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</si>
  <si>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</si>
  <si>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</si>
  <si>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</si>
  <si>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</si>
  <si>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</si>
  <si>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</si>
  <si>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</si>
  <si>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</si>
  <si>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</si>
  <si>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</si>
  <si>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</si>
  <si>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</si>
  <si>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</si>
  <si>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</si>
  <si>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</si>
  <si>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</si>
  <si>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</si>
  <si>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</si>
  <si>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</si>
  <si>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</si>
  <si>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</si>
  <si>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</si>
  <si>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</si>
  <si>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</si>
  <si>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</si>
  <si>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</si>
  <si>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</si>
  <si>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</si>
  <si>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</si>
  <si>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</si>
  <si>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</si>
  <si>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</si>
  <si>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</si>
  <si>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</si>
  <si>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</si>
  <si>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</si>
  <si>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</si>
  <si>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</si>
  <si>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</si>
  <si>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</si>
  <si>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</si>
  <si>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</si>
  <si>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</si>
  <si>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</si>
  <si>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</si>
  <si>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</si>
  <si>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</si>
  <si>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</si>
  <si>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</si>
  <si>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</si>
  <si>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</si>
  <si>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</si>
  <si>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</si>
  <si>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</si>
  <si>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</si>
  <si>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</si>
  <si>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</si>
  <si>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</si>
  <si>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</si>
  <si>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</si>
  <si>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</si>
  <si>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</si>
  <si>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</si>
  <si>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</si>
  <si>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</si>
  <si>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</si>
  <si>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</si>
  <si>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</si>
  <si>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</si>
  <si>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</si>
  <si>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</si>
  <si>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</si>
  <si>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</si>
  <si>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</si>
  <si>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</si>
  <si>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</si>
  <si>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</si>
  <si>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</si>
  <si>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</si>
  <si>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</si>
  <si>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</si>
  <si>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</si>
  <si>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</si>
  <si>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</si>
  <si>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</si>
  <si>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</si>
  <si>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</si>
  <si>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</si>
  <si>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</si>
  <si>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</si>
  <si>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</si>
  <si>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</si>
  <si>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</si>
  <si>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</si>
  <si>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</si>
  <si>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</si>
  <si>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</si>
  <si>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</si>
  <si>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</si>
  <si>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</si>
  <si>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</si>
  <si>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</si>
  <si>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</si>
  <si>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</si>
  <si>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</si>
  <si>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</si>
  <si>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</si>
  <si>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</si>
  <si>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</si>
  <si>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</si>
  <si>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</si>
  <si>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</si>
  <si>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</si>
  <si>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</si>
  <si>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</si>
  <si>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</si>
  <si>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</si>
  <si>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</si>
  <si>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</si>
  <si>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</si>
  <si>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</si>
  <si>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</si>
  <si>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</si>
  <si>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</si>
  <si>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</si>
  <si>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</si>
  <si>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</si>
  <si>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</si>
  <si>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</si>
  <si>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</si>
  <si>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</si>
  <si>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</si>
  <si>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</si>
  <si>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</si>
  <si>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</si>
  <si>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</si>
  <si>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</si>
  <si>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</si>
  <si>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</si>
  <si>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</si>
  <si>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</si>
  <si>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</si>
  <si>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</si>
  <si>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</si>
  <si>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</si>
  <si>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</si>
  <si>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</si>
  <si>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</si>
  <si>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</si>
  <si>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</si>
  <si>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</si>
  <si>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</si>
  <si>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</si>
  <si>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</si>
  <si>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</si>
  <si>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</si>
  <si>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</si>
  <si>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</si>
  <si>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</si>
  <si>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</si>
  <si>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</si>
  <si>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</si>
  <si>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</si>
  <si>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</si>
  <si>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</si>
  <si>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</si>
  <si>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</si>
  <si>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</si>
  <si>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</si>
  <si>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</si>
  <si>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</si>
  <si>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</si>
  <si>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</si>
  <si>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</si>
  <si>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</si>
  <si>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</si>
  <si>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</si>
  <si>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</si>
  <si>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</si>
  <si>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</si>
  <si>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</si>
  <si>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</si>
  <si>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</si>
  <si>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</si>
  <si>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</si>
  <si>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</si>
  <si>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</si>
  <si>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</si>
  <si>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</si>
  <si>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</si>
  <si>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</si>
  <si>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</si>
  <si>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</si>
  <si>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</si>
  <si>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</si>
  <si>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</si>
  <si>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</si>
  <si>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</si>
  <si>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</si>
  <si>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</si>
  <si>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</si>
  <si>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</si>
  <si>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</si>
  <si>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</si>
  <si>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</si>
  <si>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</si>
  <si>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</si>
  <si>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</si>
  <si>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</si>
  <si>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</si>
  <si>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</si>
  <si>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</si>
  <si>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</si>
  <si>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</si>
  <si>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</si>
  <si>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</si>
  <si>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</si>
  <si>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</si>
  <si>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</si>
  <si>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</si>
  <si>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</si>
  <si>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</si>
  <si>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</si>
  <si>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</si>
  <si>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</si>
  <si>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</si>
  <si>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</si>
  <si>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</si>
  <si>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</si>
  <si>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</si>
  <si>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</si>
  <si>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</si>
  <si>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</si>
  <si>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</si>
  <si>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</si>
  <si>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</si>
  <si>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</si>
  <si>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</si>
  <si>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</si>
  <si>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</si>
  <si>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</si>
  <si>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</si>
  <si>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</si>
  <si>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</si>
  <si>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</si>
  <si>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</si>
  <si>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</si>
  <si>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</si>
  <si>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</si>
  <si>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</si>
  <si>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</si>
  <si>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</si>
  <si>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</si>
  <si>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</si>
  <si>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</si>
  <si>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</si>
  <si>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</si>
  <si>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</si>
  <si>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</si>
  <si>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</si>
  <si>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</si>
  <si>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</si>
  <si>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</si>
  <si>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</si>
  <si>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</si>
  <si>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</si>
  <si>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</si>
  <si>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</si>
  <si>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</si>
  <si>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</si>
  <si>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</si>
  <si>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</si>
  <si>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</si>
  <si>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</si>
  <si>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</si>
  <si>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</si>
  <si>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</si>
  <si>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</si>
  <si>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</si>
  <si>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</si>
  <si>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</si>
  <si>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</si>
  <si>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</si>
  <si>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</si>
  <si>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</si>
  <si>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</si>
  <si>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</si>
  <si>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</si>
  <si>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</si>
  <si>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</si>
  <si>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</si>
  <si>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</si>
  <si>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</si>
  <si>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</si>
  <si>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</si>
  <si>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</si>
  <si>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</si>
  <si>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</si>
  <si>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</si>
  <si>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</si>
  <si>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</si>
  <si>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</si>
  <si>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</si>
  <si>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</si>
  <si>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</si>
  <si>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</si>
  <si>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</si>
  <si>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</si>
  <si>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</si>
  <si>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</si>
  <si>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</si>
  <si>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</si>
  <si>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</si>
  <si>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</si>
  <si>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</si>
  <si>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</si>
  <si>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</si>
  <si>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</si>
  <si>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</si>
  <si>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</si>
  <si>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</si>
  <si>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</si>
  <si>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</si>
  <si>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</si>
  <si>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</si>
  <si>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</si>
  <si>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</si>
  <si>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</si>
  <si>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</si>
  <si>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</si>
  <si>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</si>
  <si>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</si>
  <si>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</si>
  <si>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</si>
  <si>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</si>
  <si>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</si>
  <si>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</si>
  <si>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</si>
  <si>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</si>
  <si>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</si>
  <si>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</si>
  <si>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</si>
  <si>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</si>
  <si>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</si>
  <si>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</si>
  <si>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</si>
  <si>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</si>
  <si>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</si>
  <si>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</si>
  <si>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</si>
  <si>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</si>
  <si>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</si>
  <si>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</si>
  <si>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</si>
  <si>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</si>
  <si>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</si>
  <si>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</si>
  <si>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</si>
  <si>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</si>
  <si>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</si>
  <si>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</si>
  <si>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</si>
  <si>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</si>
  <si>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</si>
  <si>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</si>
  <si>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</si>
  <si>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</si>
  <si>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</si>
  <si>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</si>
  <si>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</si>
  <si>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</si>
  <si>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</si>
  <si>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</si>
  <si>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</si>
  <si>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</si>
  <si>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</si>
  <si>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</si>
  <si>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</si>
  <si>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</si>
  <si>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</si>
  <si>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</si>
  <si>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</si>
  <si>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</si>
  <si>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</si>
  <si>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</si>
  <si>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</si>
  <si>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</si>
  <si>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</si>
  <si>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</si>
  <si>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</si>
  <si>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</si>
  <si>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</si>
  <si>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</si>
  <si>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</si>
  <si>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</si>
  <si>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</si>
  <si>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</si>
  <si>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</si>
  <si>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</si>
  <si>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</si>
  <si>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</si>
  <si>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</si>
  <si>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</si>
  <si>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</si>
  <si>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</si>
  <si>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</si>
  <si>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</si>
  <si>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</si>
  <si>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</si>
  <si>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</si>
  <si>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</si>
  <si>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</si>
  <si>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</si>
  <si>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</si>
  <si>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</si>
  <si>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</si>
  <si>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</si>
  <si>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</si>
  <si>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</si>
  <si>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</si>
  <si>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</si>
  <si>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</si>
  <si>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</si>
  <si>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</si>
  <si>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</si>
  <si>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</si>
  <si>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</si>
  <si>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</si>
  <si>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</si>
  <si>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</si>
  <si>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</si>
  <si>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</si>
  <si>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</si>
  <si>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</si>
  <si>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</si>
  <si>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</si>
  <si>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</si>
  <si>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</si>
  <si>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</si>
  <si>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</si>
  <si>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</si>
  <si>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</si>
  <si>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</si>
  <si>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</si>
  <si>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</si>
  <si>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</si>
  <si>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</si>
  <si>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</si>
  <si>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</si>
  <si>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</si>
  <si>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</si>
  <si>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</si>
  <si>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</si>
  <si>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</si>
  <si>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</si>
  <si>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</si>
  <si>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</si>
  <si>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</si>
  <si>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</si>
  <si>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</si>
  <si>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</si>
  <si>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</si>
  <si>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</si>
  <si>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</si>
  <si>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</si>
  <si>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</si>
  <si>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</si>
  <si>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</si>
  <si>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</si>
  <si>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</si>
  <si>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</si>
  <si>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</si>
  <si>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</si>
  <si>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</si>
  <si>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</si>
  <si>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</si>
  <si>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</si>
  <si>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</si>
  <si>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</si>
  <si>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</si>
  <si>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</si>
  <si>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</si>
  <si>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</si>
  <si>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</si>
  <si>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</si>
  <si>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</si>
  <si>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</si>
  <si>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</si>
  <si>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</si>
  <si>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</si>
  <si>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</si>
  <si>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</si>
  <si>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</si>
  <si>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</si>
  <si>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</si>
  <si>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</si>
  <si>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</si>
  <si>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</si>
  <si>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</si>
  <si>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</si>
  <si>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</si>
  <si>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</si>
  <si>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</si>
  <si>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</si>
  <si>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</si>
  <si>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</si>
  <si>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</si>
  <si>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</si>
  <si>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</si>
  <si>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</si>
  <si>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</si>
  <si>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</si>
  <si>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</si>
  <si>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</si>
  <si>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</si>
  <si>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</si>
  <si>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</si>
  <si>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</si>
  <si>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</si>
  <si>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</si>
  <si>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</si>
  <si>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</si>
  <si>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</si>
  <si>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</si>
  <si>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</si>
  <si>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</si>
  <si>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</si>
  <si>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</si>
  <si>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</si>
  <si>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</si>
  <si>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</si>
  <si>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</si>
  <si>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</si>
  <si>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</si>
  <si>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</si>
  <si>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</si>
  <si>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</si>
  <si>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</si>
  <si>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</si>
  <si>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</si>
  <si>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</si>
  <si>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</si>
  <si>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</si>
  <si>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</si>
  <si>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</si>
  <si>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</si>
  <si>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</si>
  <si>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</si>
  <si>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</si>
  <si>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</si>
  <si>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</si>
  <si>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</si>
  <si>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</si>
  <si>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</si>
  <si>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</si>
  <si>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</si>
  <si>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</si>
  <si>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</si>
  <si>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</si>
  <si>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</si>
  <si>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</si>
  <si>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</si>
  <si>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</si>
  <si>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</si>
  <si>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</si>
  <si>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</si>
  <si>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</si>
  <si>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</si>
  <si>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</si>
  <si>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</si>
  <si>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</si>
  <si>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</si>
  <si>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</si>
  <si>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</si>
  <si>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</si>
  <si>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</si>
  <si>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</si>
  <si>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</si>
  <si>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</si>
  <si>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</si>
  <si>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</si>
  <si>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</si>
  <si>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</si>
  <si>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</si>
  <si>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</si>
  <si>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</si>
  <si>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</si>
  <si>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</si>
  <si>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</si>
  <si>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</si>
  <si>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</si>
  <si>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</si>
  <si>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</si>
  <si>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</si>
  <si>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</si>
  <si>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</si>
  <si>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</si>
  <si>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</si>
  <si>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</si>
  <si>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</si>
  <si>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</si>
  <si>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</si>
  <si>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</si>
  <si>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</si>
  <si>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</si>
  <si>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</si>
  <si>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</si>
  <si>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</si>
  <si>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</si>
  <si>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</si>
  <si>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</si>
  <si>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</si>
  <si>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</si>
  <si>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</si>
  <si>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</si>
  <si>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</si>
  <si>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</si>
  <si>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</si>
  <si>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</si>
  <si>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</si>
  <si>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</si>
  <si>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</si>
  <si>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</si>
  <si>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</si>
  <si>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</si>
  <si>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</si>
  <si>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</si>
  <si>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</si>
  <si>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</si>
  <si>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</si>
  <si>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</si>
  <si>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</si>
  <si>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</si>
  <si>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</si>
  <si>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</si>
  <si>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</si>
  <si>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</si>
  <si>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</si>
  <si>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</si>
  <si>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</si>
  <si>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</si>
  <si>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</si>
  <si>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</si>
  <si>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</si>
  <si>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</si>
  <si>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</si>
  <si>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</si>
  <si>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</si>
  <si>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</si>
  <si>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</si>
  <si>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</si>
  <si>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</si>
  <si>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</si>
  <si>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</si>
  <si>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</si>
  <si>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</si>
  <si>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</si>
  <si>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</si>
  <si>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</si>
  <si>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</si>
  <si>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</si>
  <si>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</si>
  <si>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</si>
  <si>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</si>
  <si>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</si>
  <si>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</si>
  <si>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</si>
  <si>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</si>
  <si>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</si>
  <si>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</si>
  <si>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</si>
  <si>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</si>
  <si>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</si>
  <si>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</si>
  <si>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</si>
  <si>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</si>
  <si>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</si>
  <si>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</si>
  <si>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</si>
  <si>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</si>
  <si>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</si>
  <si>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</si>
  <si>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</si>
  <si>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</si>
  <si>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</si>
  <si>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</si>
  <si>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</si>
  <si>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</si>
  <si>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</si>
  <si>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</si>
  <si>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</si>
  <si>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</si>
  <si>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</si>
  <si>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</si>
  <si>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</si>
  <si>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</si>
  <si>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</si>
  <si>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</si>
  <si>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</si>
  <si>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</si>
  <si>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</si>
  <si>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</si>
  <si>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</si>
  <si>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</si>
  <si>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</si>
  <si>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</si>
  <si>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</si>
  <si>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</si>
  <si>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</si>
  <si>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</si>
  <si>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</si>
  <si>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</si>
  <si>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</si>
  <si>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</si>
  <si>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</si>
  <si>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</si>
  <si>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</si>
  <si>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</si>
  <si>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</si>
  <si>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</si>
  <si>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</si>
  <si>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</si>
  <si>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</si>
  <si>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</si>
  <si>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</si>
  <si>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</si>
  <si>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</si>
  <si>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</si>
  <si>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</si>
  <si>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</si>
  <si>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</si>
  <si>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</si>
  <si>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</si>
  <si>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</si>
  <si>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</si>
  <si>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</si>
  <si>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</si>
  <si>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</si>
  <si>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</si>
  <si>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</si>
  <si>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</si>
  <si>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</si>
  <si>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</si>
  <si>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</si>
  <si>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</si>
  <si>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</si>
  <si>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</si>
  <si>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</si>
  <si>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</si>
  <si>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</si>
  <si>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</si>
  <si>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</si>
  <si>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</si>
  <si>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</si>
  <si>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</si>
  <si>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</si>
  <si>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</si>
  <si>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</si>
  <si>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</si>
  <si>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</si>
  <si>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</si>
  <si>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</si>
  <si>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</si>
  <si>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</si>
  <si>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</si>
  <si>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</si>
  <si>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</si>
  <si>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</si>
  <si>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</si>
  <si>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</si>
  <si>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</si>
  <si>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</si>
  <si>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</si>
  <si>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</si>
  <si>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</si>
  <si>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</si>
  <si>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</si>
  <si>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</si>
  <si>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</si>
  <si>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</si>
  <si>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</si>
  <si>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</si>
  <si>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</si>
  <si>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</si>
  <si>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</si>
  <si>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</si>
  <si>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</si>
  <si>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</si>
  <si>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</si>
  <si>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</si>
  <si>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</si>
  <si>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</si>
  <si>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</si>
  <si>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</si>
  <si>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</si>
  <si>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</si>
  <si>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</si>
  <si>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</si>
  <si>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</si>
  <si>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</si>
  <si>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</si>
  <si>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</si>
  <si>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</si>
  <si>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</si>
  <si>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</si>
  <si>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</si>
  <si>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</si>
  <si>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</si>
  <si>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</si>
  <si>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</si>
  <si>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</si>
  <si>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</si>
  <si>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</si>
  <si>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</si>
  <si>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</si>
  <si>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</si>
  <si>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</si>
  <si>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</si>
  <si>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</si>
  <si>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</si>
  <si>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</si>
  <si>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</si>
  <si>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</si>
  <si>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</si>
  <si>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</si>
  <si>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</si>
  <si>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</si>
  <si>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</si>
  <si>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</si>
  <si>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</si>
  <si>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</si>
  <si>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</si>
  <si>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</si>
  <si>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</si>
  <si>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</si>
  <si>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</si>
  <si>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</si>
  <si>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</si>
  <si>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</si>
  <si>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</si>
  <si>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</si>
  <si>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</si>
  <si>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</si>
  <si>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</si>
  <si>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</si>
  <si>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</si>
  <si>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</si>
  <si>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</si>
  <si>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</si>
  <si>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</si>
  <si>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</si>
  <si>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</si>
  <si>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</si>
  <si>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</si>
  <si>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</si>
  <si>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</si>
  <si>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</si>
  <si>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</si>
  <si>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</si>
  <si>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</si>
  <si>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</si>
  <si>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</si>
  <si>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</si>
  <si>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</si>
  <si>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</si>
  <si>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</si>
  <si>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</si>
  <si>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</si>
  <si>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</si>
  <si>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</si>
  <si>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</si>
  <si>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</si>
  <si>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</si>
  <si>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</si>
  <si>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</si>
  <si>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</si>
  <si>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</si>
  <si>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</si>
  <si>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</si>
  <si>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</si>
  <si>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</si>
  <si>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</si>
  <si>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</si>
  <si>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</si>
  <si>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</si>
  <si>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</si>
  <si>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</si>
  <si>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</si>
  <si>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</si>
  <si>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</si>
  <si>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</si>
  <si>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</si>
  <si>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</si>
  <si>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</si>
  <si>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</si>
  <si>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</si>
  <si>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</si>
  <si>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</si>
  <si>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</si>
  <si>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</si>
  <si>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</si>
  <si>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</si>
  <si>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</si>
  <si>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</si>
  <si>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</si>
  <si>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</si>
  <si>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</si>
  <si>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</si>
  <si>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</si>
  <si>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</si>
  <si>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</si>
  <si>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</si>
  <si>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</si>
  <si>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</si>
  <si>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</si>
  <si>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</si>
  <si>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</si>
  <si>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</si>
  <si>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</si>
  <si>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</si>
  <si>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</si>
  <si>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</si>
  <si>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</si>
  <si>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</si>
  <si>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</si>
  <si>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</si>
  <si>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</si>
  <si>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</si>
  <si>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</si>
  <si>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</si>
  <si>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</si>
  <si>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</si>
  <si>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</si>
  <si>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</si>
  <si>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</si>
  <si>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</si>
  <si>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</si>
  <si>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</si>
  <si>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</si>
  <si>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</si>
  <si>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</si>
  <si>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</si>
  <si>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</si>
  <si>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</si>
  <si>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</si>
  <si>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</si>
  <si>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</si>
  <si>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</si>
  <si>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</si>
  <si>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</si>
  <si>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</si>
  <si>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</si>
  <si>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</si>
  <si>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</si>
  <si>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</si>
  <si>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</si>
  <si>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</si>
  <si>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</si>
  <si>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</si>
  <si>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</si>
  <si>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</si>
  <si>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</si>
  <si>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</si>
  <si>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</si>
  <si>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</si>
  <si>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</si>
  <si>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</si>
  <si>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</si>
  <si>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</si>
  <si>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</si>
  <si>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</si>
  <si>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</si>
  <si>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</si>
  <si>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</si>
  <si>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</si>
  <si>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</si>
  <si>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</si>
  <si>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</si>
  <si>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</si>
  <si>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</si>
  <si>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</si>
  <si>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</si>
  <si>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</si>
  <si>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</si>
  <si>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</si>
  <si>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</si>
  <si>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</si>
  <si>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</si>
  <si>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</si>
  <si>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</si>
  <si>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</si>
  <si>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</si>
  <si>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</si>
  <si>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</si>
  <si>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</si>
  <si>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</si>
  <si>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</si>
  <si>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</si>
  <si>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</si>
  <si>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</si>
  <si>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</si>
  <si>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</si>
  <si>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</si>
  <si>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</si>
  <si>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</si>
  <si>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</si>
  <si>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</si>
  <si>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</si>
  <si>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</si>
  <si>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</si>
  <si>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</si>
  <si>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</si>
  <si>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</si>
  <si>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</si>
  <si>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</si>
  <si>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</si>
  <si>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</si>
  <si>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</si>
  <si>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</si>
  <si>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</si>
  <si>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</si>
  <si>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</si>
  <si>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</si>
  <si>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</si>
  <si>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</si>
  <si>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</si>
  <si>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</si>
  <si>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</si>
  <si>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</si>
  <si>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</si>
  <si>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</si>
  <si>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</si>
  <si>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</si>
  <si>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</si>
  <si>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</si>
  <si>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</si>
  <si>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</si>
  <si>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</si>
  <si>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</si>
  <si>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</si>
  <si>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</si>
  <si>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</si>
  <si>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</si>
  <si>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</si>
  <si>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</si>
  <si>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</si>
  <si>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</si>
  <si>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</si>
  <si>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</si>
  <si>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</si>
  <si>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</si>
  <si>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</si>
  <si>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</si>
  <si>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</si>
  <si>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</si>
  <si>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</si>
  <si>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</si>
  <si>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</si>
  <si>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</si>
  <si>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</si>
  <si>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</si>
  <si>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</si>
  <si>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</si>
  <si>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</si>
  <si>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</si>
  <si>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</si>
  <si>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</si>
  <si>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</si>
  <si>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</si>
  <si>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</si>
  <si>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</si>
  <si>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</si>
  <si>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</si>
  <si>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</si>
  <si>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</si>
  <si>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</si>
  <si>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</si>
  <si>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</si>
  <si>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</si>
  <si>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</si>
  <si>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</si>
  <si>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</si>
  <si>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</si>
  <si>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</si>
  <si>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</si>
  <si>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</si>
  <si>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</si>
  <si>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</si>
  <si>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</si>
  <si>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</si>
  <si>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</si>
  <si>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</si>
  <si>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</si>
  <si>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</si>
  <si>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</si>
  <si>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</si>
  <si>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</si>
  <si>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</si>
  <si>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</si>
  <si>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</si>
  <si>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</si>
  <si>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</si>
  <si>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</si>
  <si>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</si>
  <si>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</si>
  <si>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</si>
  <si>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</si>
  <si>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</si>
  <si>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</si>
  <si>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</si>
  <si>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</si>
  <si>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</si>
  <si>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</si>
  <si>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</si>
  <si>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</si>
  <si>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</si>
  <si>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</si>
  <si>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</si>
  <si>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</si>
  <si>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</si>
  <si>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</si>
  <si>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</si>
  <si>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</si>
  <si>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</si>
  <si>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</si>
  <si>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</si>
  <si>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</si>
  <si>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</si>
  <si>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</si>
  <si>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</si>
  <si>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</si>
  <si>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</si>
  <si>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</si>
  <si>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</si>
  <si>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</si>
  <si>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</si>
  <si>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</si>
  <si>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</si>
  <si>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</si>
  <si>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</si>
  <si>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</si>
  <si>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</si>
  <si>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</si>
  <si>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</si>
  <si>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</si>
  <si>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</si>
  <si>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</si>
  <si>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</si>
  <si>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</si>
  <si>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</si>
  <si>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</si>
  <si>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</si>
  <si>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</si>
  <si>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</si>
  <si>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</si>
  <si>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</si>
  <si>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</si>
  <si>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</si>
  <si>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</si>
  <si>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</si>
  <si>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</si>
  <si>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</si>
  <si>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</si>
  <si>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</si>
  <si>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</si>
  <si>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</si>
  <si>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</si>
  <si>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</si>
  <si>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</si>
  <si>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</si>
  <si>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</si>
  <si>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</si>
  <si>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</si>
  <si>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</si>
  <si>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</si>
  <si>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</si>
  <si>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</si>
  <si>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</si>
  <si>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</si>
  <si>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</si>
  <si>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</si>
  <si>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</si>
  <si>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</si>
  <si>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</si>
  <si>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</si>
  <si>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</si>
  <si>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</si>
  <si>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</si>
  <si>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</si>
  <si>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</si>
  <si>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</si>
  <si>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</si>
  <si>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</si>
  <si>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</si>
  <si>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</si>
  <si>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</si>
  <si>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</si>
  <si>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</si>
  <si>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</si>
  <si>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</si>
  <si>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</si>
  <si>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</si>
  <si>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</si>
  <si>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</si>
  <si>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</si>
  <si>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</si>
  <si>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</si>
  <si>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</si>
  <si>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</si>
  <si>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</si>
  <si>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</si>
  <si>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</si>
  <si>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</si>
  <si>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</si>
  <si>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</si>
  <si>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</si>
  <si>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</si>
  <si>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</si>
  <si>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</si>
  <si>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</si>
  <si>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</si>
  <si>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</si>
  <si>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</si>
  <si>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</si>
  <si>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</si>
  <si>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</si>
  <si>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</si>
  <si>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</si>
  <si>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</si>
  <si>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</si>
  <si>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</si>
  <si>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</si>
  <si>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</si>
  <si>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</si>
  <si>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</si>
  <si>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</si>
  <si>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</si>
  <si>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</si>
  <si>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</si>
  <si>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</si>
  <si>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</si>
  <si>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</si>
  <si>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</si>
  <si>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</si>
  <si>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</si>
  <si>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</si>
  <si>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</si>
  <si>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</si>
  <si>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</si>
  <si>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</si>
  <si>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</si>
  <si>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</si>
  <si>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</si>
  <si>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</si>
  <si>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</si>
  <si>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</si>
  <si>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</si>
  <si>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</si>
  <si>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</si>
  <si>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</si>
  <si>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</si>
  <si>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</si>
  <si>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</si>
  <si>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</si>
  <si>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</si>
  <si>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</si>
  <si>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</si>
  <si>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</si>
  <si>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</si>
  <si>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</si>
  <si>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</si>
  <si>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</si>
  <si>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</si>
  <si>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</si>
  <si>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</si>
  <si>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</si>
  <si>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</si>
  <si>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</si>
  <si>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</si>
  <si>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</si>
  <si>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</si>
  <si>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</si>
  <si>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</si>
  <si>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</si>
  <si>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</si>
  <si>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</si>
  <si>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</si>
  <si>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</si>
  <si>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</si>
  <si>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</si>
  <si>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</si>
  <si>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</si>
  <si>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</si>
  <si>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</si>
  <si>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</si>
  <si>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</si>
  <si>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</si>
  <si>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</si>
  <si>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</si>
  <si>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</si>
  <si>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</si>
  <si>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</si>
  <si>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</si>
  <si>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</si>
  <si>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</si>
  <si>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</si>
  <si>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</si>
  <si>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</si>
  <si>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</si>
  <si>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</si>
  <si>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</si>
  <si>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</si>
  <si>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</si>
  <si>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</si>
  <si>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</si>
  <si>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</si>
  <si>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</si>
  <si>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</si>
  <si>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</si>
  <si>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</si>
  <si>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</si>
  <si>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</si>
  <si>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</si>
  <si>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</si>
  <si>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</si>
  <si>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</si>
  <si>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</si>
  <si>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</si>
  <si>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</si>
  <si>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</si>
  <si>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</si>
  <si>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</si>
  <si>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</si>
  <si>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</si>
  <si>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</si>
  <si>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</si>
  <si>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</si>
  <si>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</si>
  <si>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</si>
  <si>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</si>
  <si>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</si>
  <si>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</si>
  <si>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</si>
  <si>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</si>
  <si>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</si>
  <si>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</si>
  <si>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</si>
  <si>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</si>
  <si>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</si>
  <si>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</si>
  <si>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</si>
  <si>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</si>
  <si>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</si>
  <si>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</si>
  <si>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</si>
  <si>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</si>
  <si>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</si>
  <si>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</si>
  <si>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</si>
  <si>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</si>
  <si>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</si>
  <si>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</si>
  <si>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</si>
  <si>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</si>
  <si>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</si>
  <si>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</si>
  <si>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</si>
  <si>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</si>
  <si>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</si>
  <si>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</si>
  <si>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</si>
  <si>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</si>
  <si>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</si>
  <si>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</si>
  <si>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</si>
  <si>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</si>
  <si>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</si>
  <si>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</si>
  <si>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</si>
  <si>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</si>
  <si>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</si>
  <si>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</si>
  <si>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</si>
  <si>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</si>
  <si>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</si>
  <si>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</si>
  <si>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</si>
  <si>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</si>
  <si>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</si>
  <si>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</si>
  <si>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</si>
  <si>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</si>
  <si>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</si>
  <si>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</si>
  <si>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</si>
  <si>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</si>
  <si>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</si>
  <si>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</si>
  <si>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</si>
  <si>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</si>
  <si>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</si>
  <si>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</si>
  <si>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</si>
  <si>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</si>
  <si>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</si>
  <si>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</si>
  <si>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</si>
  <si>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</si>
  <si>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</si>
  <si>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</si>
  <si>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</si>
  <si>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</si>
  <si>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</si>
  <si>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</si>
  <si>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</si>
  <si>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</si>
  <si>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</si>
  <si>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</si>
  <si>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</si>
  <si>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</si>
  <si>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</si>
  <si>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</si>
  <si>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</si>
  <si>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</si>
  <si>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</si>
  <si>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</si>
  <si>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</si>
  <si>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</si>
  <si>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</si>
  <si>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</si>
  <si>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</si>
  <si>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</si>
  <si>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</si>
  <si>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</si>
  <si>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</si>
  <si>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</si>
  <si>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</si>
  <si>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</si>
  <si>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</si>
  <si>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</si>
  <si>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</si>
  <si>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</si>
  <si>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</si>
  <si>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</si>
  <si>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</si>
  <si>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</si>
  <si>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</si>
  <si>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</si>
  <si>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</si>
  <si>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</si>
  <si>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</si>
  <si>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</si>
  <si>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</si>
  <si>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</si>
  <si>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</si>
  <si>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</si>
  <si>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</si>
  <si>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</si>
  <si>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</si>
  <si>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</si>
  <si>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</si>
  <si>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</si>
  <si>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</si>
  <si>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</si>
  <si>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</si>
  <si>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</si>
  <si>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</si>
  <si>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</si>
  <si>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</si>
  <si>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</si>
  <si>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</si>
  <si>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</si>
  <si>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</si>
  <si>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</si>
  <si>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</si>
  <si>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</si>
  <si>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</si>
  <si>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</si>
  <si>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</si>
  <si>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</si>
  <si>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</si>
  <si>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</si>
  <si>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</si>
  <si>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</si>
  <si>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</si>
  <si>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</si>
  <si>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</si>
  <si>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</si>
  <si>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</si>
  <si>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</si>
  <si>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</si>
  <si>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</si>
  <si>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</si>
  <si>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</si>
  <si>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</si>
  <si>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</si>
  <si>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</si>
  <si>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</si>
  <si>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</si>
  <si>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</si>
  <si>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</si>
  <si>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</si>
  <si>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</si>
  <si>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</si>
  <si>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</si>
  <si>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</si>
  <si>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</si>
  <si>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</si>
  <si>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</si>
  <si>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</si>
  <si>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</si>
  <si>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</si>
  <si>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</si>
  <si>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</si>
  <si>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</si>
  <si>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</si>
  <si>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</si>
  <si>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</si>
  <si>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</si>
  <si>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</si>
  <si>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</si>
  <si>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</si>
  <si>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</si>
  <si>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</si>
  <si>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</si>
  <si>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</si>
  <si>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</si>
  <si>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</si>
  <si>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</si>
  <si>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</si>
  <si>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</si>
  <si>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</si>
  <si>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</si>
  <si>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</si>
  <si>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</si>
  <si>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</si>
  <si>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</si>
  <si>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</si>
  <si>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</si>
  <si>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</si>
  <si>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</si>
  <si>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</si>
  <si>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</si>
  <si>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</si>
  <si>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</si>
  <si>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</si>
  <si>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</si>
  <si>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</si>
  <si>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</si>
  <si>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</si>
  <si>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</si>
  <si>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</si>
  <si>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</si>
  <si>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</si>
  <si>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</si>
  <si>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</si>
  <si>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</si>
  <si>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</si>
  <si>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</si>
  <si>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</si>
  <si>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</si>
  <si>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</si>
  <si>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</si>
  <si>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</si>
  <si>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</si>
  <si>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</si>
  <si>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</si>
  <si>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</si>
  <si>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</si>
  <si>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</si>
  <si>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</si>
  <si>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</si>
  <si>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</si>
  <si>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</si>
  <si>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</si>
  <si>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</si>
  <si>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</si>
  <si>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</si>
  <si>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</si>
  <si>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</si>
  <si>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</si>
  <si>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</si>
  <si>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</si>
  <si>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</si>
  <si>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</si>
  <si>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</si>
  <si>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</si>
  <si>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</si>
  <si>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</si>
  <si>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</si>
  <si>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</si>
  <si>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</si>
  <si>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</si>
  <si>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</si>
  <si>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</si>
  <si>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</si>
  <si>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</si>
  <si>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</si>
  <si>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</si>
  <si>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</si>
  <si>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</si>
  <si>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</si>
  <si>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</si>
  <si>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</si>
  <si>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</si>
  <si>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</si>
  <si>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</si>
  <si>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</si>
  <si>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</si>
  <si>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</si>
  <si>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</si>
  <si>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</si>
  <si>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</si>
  <si>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</si>
  <si>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</si>
  <si>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</si>
  <si>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</si>
  <si>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</si>
  <si>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</si>
  <si>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</si>
  <si>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</si>
  <si>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</si>
  <si>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</si>
  <si>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</si>
  <si>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</si>
  <si>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</si>
  <si>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</si>
  <si>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</si>
  <si>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</si>
  <si>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</si>
  <si>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</si>
  <si>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</si>
  <si>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</si>
  <si>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</si>
  <si>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</si>
  <si>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</si>
  <si>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</si>
  <si>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</si>
  <si>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</si>
  <si>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</si>
  <si>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</si>
  <si>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</si>
  <si>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</si>
  <si>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</si>
  <si>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</si>
  <si>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</si>
  <si>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</si>
  <si>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</si>
  <si>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</si>
  <si>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</si>
  <si>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</si>
  <si>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</si>
  <si>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</si>
  <si>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</si>
  <si>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</si>
  <si>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</si>
  <si>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</si>
  <si>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</si>
  <si>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</si>
  <si>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</si>
  <si>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</si>
  <si>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</si>
  <si>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</si>
  <si>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</si>
  <si>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</si>
  <si>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</si>
  <si>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</si>
  <si>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</si>
  <si>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</si>
  <si>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</si>
  <si>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</si>
  <si>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</si>
  <si>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</si>
  <si>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</si>
  <si>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</si>
  <si>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</si>
  <si>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</si>
  <si>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</si>
  <si>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</si>
  <si>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</si>
  <si>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</si>
  <si>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</si>
  <si>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</si>
  <si>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</si>
  <si>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</si>
  <si>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</si>
  <si>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</si>
  <si>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</si>
  <si>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</si>
  <si>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</si>
  <si>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</si>
  <si>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</si>
  <si>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</si>
  <si>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</si>
  <si>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</si>
  <si>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</si>
  <si>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</si>
  <si>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</si>
  <si>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</si>
  <si>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</si>
  <si>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</si>
  <si>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</si>
  <si>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</si>
  <si>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</si>
  <si>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</si>
  <si>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</si>
  <si>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</si>
  <si>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</si>
  <si>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</si>
  <si>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</si>
  <si>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</si>
  <si>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</si>
  <si>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</si>
  <si>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</si>
  <si>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</si>
  <si>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</si>
  <si>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</si>
  <si>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</si>
  <si>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</si>
  <si>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</si>
  <si>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</si>
  <si>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</si>
  <si>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</si>
  <si>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</si>
  <si>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</si>
  <si>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</si>
  <si>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</si>
  <si>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</si>
  <si>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</si>
  <si>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</si>
  <si>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</si>
  <si>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</si>
  <si>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</si>
  <si>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</si>
  <si>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</si>
  <si>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</si>
  <si>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</si>
  <si>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</si>
  <si>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</si>
  <si>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</si>
  <si>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</si>
  <si>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</si>
  <si>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</si>
  <si>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</si>
  <si>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</si>
  <si>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</si>
  <si>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</si>
  <si>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</si>
  <si>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</si>
  <si>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</si>
  <si>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</si>
  <si>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</si>
  <si>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</si>
  <si>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</si>
  <si>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</si>
  <si>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</si>
  <si>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</si>
  <si>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</si>
  <si>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</si>
  <si>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</si>
  <si>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</si>
  <si>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</si>
  <si>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</si>
  <si>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</si>
  <si>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</si>
  <si>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</si>
  <si>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</si>
  <si>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</si>
  <si>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</si>
  <si>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</si>
  <si>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</si>
  <si>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</si>
  <si>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</si>
  <si>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</si>
  <si>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</si>
  <si>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</si>
  <si>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</si>
  <si>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</si>
  <si>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</si>
  <si>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</si>
  <si>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</si>
  <si>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</si>
  <si>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</si>
  <si>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</si>
  <si>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</si>
  <si>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</si>
  <si>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</si>
  <si>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</si>
  <si>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</si>
  <si>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</si>
  <si>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</si>
  <si>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</si>
  <si>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</si>
  <si>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</si>
  <si>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</si>
  <si>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</si>
  <si>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</si>
  <si>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</si>
  <si>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</si>
  <si>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</si>
  <si>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</si>
  <si>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</si>
  <si>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</si>
  <si>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</si>
  <si>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</si>
  <si>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</si>
  <si>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</si>
  <si>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</si>
  <si>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</si>
  <si>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</si>
  <si>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</si>
  <si>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</si>
  <si>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</si>
  <si>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</si>
  <si>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</si>
  <si>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</si>
  <si>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</si>
  <si>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</si>
  <si>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</si>
  <si>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</si>
  <si>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</si>
  <si>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</si>
  <si>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</si>
  <si>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</si>
  <si>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</si>
  <si>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</si>
  <si>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</si>
  <si>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</si>
  <si>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</si>
  <si>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</si>
  <si>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</si>
  <si>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</si>
  <si>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</si>
  <si>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</si>
  <si>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</si>
  <si>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</si>
  <si>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</si>
  <si>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</si>
  <si>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</si>
  <si>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</si>
  <si>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</si>
  <si>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</si>
  <si>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</si>
  <si>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</si>
  <si>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</si>
  <si>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</si>
  <si>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</si>
  <si>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</si>
  <si>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</si>
  <si>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</si>
  <si>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</si>
  <si>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</si>
  <si>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</si>
  <si>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</si>
  <si>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</si>
  <si>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</si>
  <si>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</si>
  <si>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</si>
  <si>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</si>
  <si>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</si>
  <si>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</si>
  <si>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</si>
  <si>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</si>
  <si>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</si>
  <si>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</si>
  <si>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</si>
  <si>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</si>
  <si>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</si>
  <si>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</si>
  <si>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</si>
  <si>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</si>
  <si>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</si>
  <si>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</si>
  <si>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</si>
  <si>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</si>
  <si>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</si>
  <si>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</si>
  <si>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</si>
  <si>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</si>
  <si>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</si>
  <si>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</si>
  <si>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</si>
  <si>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</si>
  <si>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</si>
  <si>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</si>
  <si>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</si>
  <si>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</si>
  <si>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</si>
  <si>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</si>
  <si>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</si>
  <si>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</si>
  <si>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</si>
  <si>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</si>
  <si>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</si>
  <si>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</si>
  <si>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</si>
  <si>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</si>
  <si>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</si>
  <si>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</si>
  <si>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</si>
  <si>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</si>
  <si>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</si>
  <si>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</si>
  <si>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</si>
  <si>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</si>
  <si>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</si>
  <si>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</si>
  <si>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</si>
  <si>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</si>
  <si>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</si>
  <si>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</si>
  <si>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</si>
  <si>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</si>
  <si>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</si>
  <si>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</si>
  <si>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</si>
  <si>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</si>
  <si>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</si>
  <si>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</si>
  <si>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</si>
  <si>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</si>
  <si>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</si>
  <si>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</si>
  <si>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</si>
  <si>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</si>
  <si>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</si>
  <si>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</si>
  <si>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</si>
  <si>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</si>
  <si>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</si>
  <si>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</si>
  <si>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</si>
  <si>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</si>
  <si>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</si>
  <si>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</si>
  <si>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</si>
  <si>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</si>
  <si>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</si>
  <si>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</si>
  <si>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</si>
  <si>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</si>
  <si>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</si>
  <si>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</si>
  <si>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</si>
  <si>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</si>
  <si>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</si>
  <si>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</si>
  <si>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</si>
  <si>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</si>
  <si>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</si>
  <si>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</si>
  <si>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</si>
  <si>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</si>
  <si>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</si>
  <si>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</si>
  <si>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</si>
  <si>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</si>
  <si>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</si>
  <si>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</si>
  <si>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</si>
  <si>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</si>
  <si>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</si>
  <si>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</si>
  <si>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</si>
  <si>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</si>
  <si>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</si>
  <si>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</si>
  <si>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</si>
  <si>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</si>
  <si>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</si>
  <si>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</si>
  <si>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</si>
  <si>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</si>
  <si>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</si>
  <si>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</si>
  <si>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</si>
  <si>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</si>
  <si>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</si>
  <si>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</si>
  <si>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</si>
  <si>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</si>
  <si>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</si>
  <si>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</si>
  <si>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</si>
  <si>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</si>
  <si>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</si>
  <si>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</si>
  <si>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</si>
  <si>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</si>
  <si>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</si>
  <si>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</si>
  <si>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</si>
  <si>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</si>
  <si>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</si>
  <si>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</si>
  <si>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</si>
  <si>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</si>
  <si>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</si>
  <si>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</si>
  <si>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</si>
  <si>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</si>
  <si>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</si>
  <si>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</si>
  <si>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</si>
  <si>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</si>
  <si>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</si>
  <si>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</si>
  <si>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</si>
  <si>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</si>
  <si>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</si>
  <si>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</si>
  <si>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</si>
  <si>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</si>
  <si>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</si>
  <si>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</si>
  <si>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</si>
  <si>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</si>
  <si>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</si>
  <si>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</si>
  <si>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</si>
  <si>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</si>
  <si>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</si>
  <si>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</si>
  <si>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</si>
  <si>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</si>
  <si>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</si>
  <si>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</si>
  <si>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</si>
  <si>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</si>
  <si>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</si>
  <si>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</si>
  <si>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</si>
  <si>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</si>
  <si>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</si>
  <si>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</si>
  <si>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</si>
  <si>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</si>
  <si>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</si>
  <si>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</si>
  <si>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</si>
  <si>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</si>
  <si>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</si>
  <si>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</si>
  <si>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</si>
  <si>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</si>
  <si>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</si>
  <si>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</si>
  <si>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</si>
  <si>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</si>
  <si>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</si>
  <si>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</si>
  <si>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</si>
  <si>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</si>
  <si>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</si>
  <si>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</si>
  <si>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</si>
  <si>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</si>
  <si>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</si>
  <si>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</si>
  <si>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</si>
  <si>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</si>
  <si>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</si>
  <si>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</si>
  <si>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</si>
  <si>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</si>
  <si>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</si>
  <si>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</si>
  <si>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</si>
  <si>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</si>
  <si>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</si>
  <si>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</si>
  <si>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</si>
  <si>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</si>
  <si>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</si>
  <si>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</si>
  <si>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</si>
  <si>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</si>
  <si>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</si>
  <si>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</si>
  <si>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</si>
  <si>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</si>
  <si>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</si>
  <si>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</si>
  <si>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</si>
  <si>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</si>
  <si>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</si>
  <si>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</si>
  <si>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</si>
  <si>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</si>
  <si>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</si>
  <si>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</si>
  <si>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</si>
  <si>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</si>
  <si>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</si>
  <si>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</si>
  <si>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</si>
  <si>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</si>
  <si>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</si>
  <si>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</si>
  <si>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</si>
  <si>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</si>
  <si>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</si>
  <si>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</si>
  <si>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</si>
  <si>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</si>
  <si>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</si>
  <si>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</si>
  <si>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</si>
  <si>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</si>
  <si>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</si>
  <si>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</si>
  <si>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</si>
  <si>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</si>
  <si>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</si>
  <si>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</si>
  <si>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</si>
  <si>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</si>
  <si>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</si>
  <si>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</si>
  <si>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</si>
  <si>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</si>
  <si>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</si>
  <si>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</si>
  <si>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</si>
  <si>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</si>
  <si>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</si>
  <si>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</si>
  <si>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</si>
  <si>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</si>
  <si>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</si>
  <si>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</si>
  <si>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</si>
  <si>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</si>
  <si>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</si>
  <si>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</si>
  <si>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</si>
  <si>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</si>
  <si>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</si>
  <si>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</si>
  <si>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</si>
  <si>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</si>
  <si>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</si>
  <si>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</si>
  <si>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</si>
  <si>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</si>
  <si>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</si>
  <si>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</si>
  <si>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</si>
  <si>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</si>
  <si>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</si>
  <si>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</si>
  <si>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</si>
  <si>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</si>
  <si>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</si>
  <si>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</si>
  <si>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</si>
  <si>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</si>
  <si>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</si>
  <si>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</si>
  <si>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</si>
  <si>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</si>
  <si>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</si>
  <si>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</si>
  <si>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</si>
  <si>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</si>
  <si>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</si>
  <si>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</si>
  <si>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</si>
  <si>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</si>
  <si>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</si>
  <si>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</si>
  <si>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</si>
  <si>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</si>
  <si>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</si>
  <si>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</si>
  <si>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</si>
  <si>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</si>
  <si>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</si>
  <si>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</si>
  <si>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</si>
  <si>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</si>
  <si>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</si>
  <si>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</si>
  <si>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</si>
  <si>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</si>
  <si>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</si>
  <si>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</si>
  <si>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</si>
  <si>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</si>
  <si>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</si>
  <si>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</si>
  <si>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</si>
  <si>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</si>
  <si>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</si>
  <si>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</si>
  <si>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</si>
  <si>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</si>
  <si>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</si>
  <si>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</si>
  <si>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</si>
  <si>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</si>
  <si>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</si>
  <si>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</si>
  <si>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</si>
  <si>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</si>
  <si>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</si>
  <si>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</si>
  <si>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</si>
  <si>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</si>
  <si>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</si>
  <si>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</si>
  <si>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</si>
  <si>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</si>
  <si>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</si>
  <si>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</si>
  <si>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</si>
  <si>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</si>
  <si>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</si>
  <si>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</si>
  <si>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</si>
  <si>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</si>
  <si>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</si>
  <si>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</si>
  <si>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</si>
  <si>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</si>
  <si>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</si>
  <si>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</si>
  <si>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</si>
  <si>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</si>
  <si>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</si>
  <si>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</si>
  <si>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</si>
  <si>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</si>
  <si>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</si>
  <si>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</si>
  <si>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</si>
  <si>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</si>
  <si>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</si>
  <si>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</si>
  <si>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</si>
  <si>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</si>
  <si>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</si>
  <si>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</si>
  <si>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</si>
  <si>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</si>
  <si>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</si>
  <si>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</si>
  <si>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</si>
  <si>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</si>
  <si>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</si>
  <si>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</si>
  <si>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</si>
  <si>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</si>
  <si>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</si>
  <si>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</si>
  <si>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</si>
  <si>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</si>
  <si>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</si>
  <si>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</si>
  <si>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</si>
  <si>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</si>
  <si>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</si>
  <si>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</si>
  <si>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</si>
  <si>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</si>
  <si>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</si>
  <si>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</si>
  <si>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</si>
  <si>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</si>
  <si>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</si>
  <si>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</si>
  <si>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</si>
  <si>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</si>
  <si>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</si>
  <si>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</si>
  <si>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</si>
  <si>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</si>
  <si>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</si>
  <si>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</si>
  <si>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</si>
  <si>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</si>
  <si>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</si>
  <si>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</si>
  <si>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</si>
  <si>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</si>
  <si>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</si>
  <si>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</si>
  <si>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</si>
  <si>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</si>
  <si>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</si>
  <si>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</si>
  <si>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</si>
  <si>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</si>
  <si>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</si>
  <si>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</si>
  <si>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</si>
  <si>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</si>
  <si>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</si>
  <si>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</si>
  <si>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</si>
  <si>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</si>
  <si>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</si>
  <si>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</si>
  <si>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</si>
  <si>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</si>
  <si>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</si>
  <si>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</si>
  <si>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</si>
  <si>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</si>
  <si>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</si>
  <si>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</si>
  <si>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</si>
  <si>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</si>
  <si>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</si>
  <si>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</si>
  <si>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</si>
  <si>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</si>
  <si>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</si>
  <si>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</si>
  <si>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</si>
  <si>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</si>
  <si>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</si>
  <si>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</si>
  <si>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</si>
  <si>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</si>
  <si>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</si>
  <si>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</si>
  <si>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</si>
  <si>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</si>
  <si>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</si>
  <si>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</si>
  <si>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</si>
  <si>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</si>
  <si>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</si>
  <si>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</si>
  <si>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</si>
  <si>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</si>
  <si>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</si>
  <si>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</si>
  <si>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</si>
  <si>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</si>
  <si>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</si>
  <si>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</si>
  <si>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</si>
  <si>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</si>
  <si>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</si>
  <si>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</si>
  <si>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</si>
  <si>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</si>
  <si>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</si>
  <si>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</si>
  <si>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</si>
  <si>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</si>
  <si>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</si>
  <si>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</si>
  <si>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</si>
  <si>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</si>
  <si>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</si>
  <si>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</si>
  <si>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</si>
  <si>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</si>
  <si>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</si>
  <si>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</si>
  <si>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</si>
  <si>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</si>
  <si>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</si>
  <si>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</si>
  <si>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</si>
  <si>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</si>
  <si>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</si>
  <si>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</si>
  <si>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</si>
  <si>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</si>
  <si>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</si>
  <si>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</si>
  <si>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</si>
  <si>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</si>
  <si>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</si>
  <si>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</si>
  <si>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</si>
  <si>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</si>
  <si>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</si>
  <si>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</si>
  <si>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</si>
  <si>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</si>
  <si>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</si>
  <si>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</si>
  <si>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</si>
  <si>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</si>
  <si>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</si>
  <si>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</si>
  <si>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</si>
  <si>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</si>
  <si>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</si>
  <si>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</si>
  <si>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</si>
  <si>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</si>
  <si>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</si>
  <si>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</si>
  <si>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</si>
  <si>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</si>
  <si>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</si>
  <si>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</si>
  <si>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</si>
  <si>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</si>
  <si>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</si>
  <si>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</si>
  <si>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</si>
  <si>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</si>
  <si>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</si>
  <si>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</si>
  <si>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</si>
  <si>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</si>
  <si>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</si>
  <si>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</si>
  <si>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</si>
  <si>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</si>
  <si>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</si>
  <si>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</si>
  <si>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</si>
  <si>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</si>
  <si>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</si>
  <si>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</si>
  <si>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</si>
  <si>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</si>
  <si>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</si>
  <si>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</si>
  <si>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</si>
  <si>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</si>
  <si>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</si>
  <si>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</si>
  <si>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</si>
  <si>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</si>
  <si>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</si>
  <si>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</si>
  <si>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</si>
  <si>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</si>
  <si>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</si>
  <si>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</si>
  <si>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</si>
  <si>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</si>
  <si>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</si>
  <si>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</si>
  <si>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</si>
  <si>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</si>
  <si>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</si>
  <si>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</si>
  <si>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</si>
  <si>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</si>
  <si>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</si>
  <si>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</si>
  <si>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</si>
  <si>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</si>
  <si>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</si>
  <si>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</si>
  <si>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</si>
  <si>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</si>
  <si>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</si>
  <si>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</si>
  <si>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</si>
  <si>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</si>
  <si>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</si>
  <si>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</si>
  <si>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</si>
  <si>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</si>
  <si>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</si>
  <si>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</si>
  <si>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</si>
  <si>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</si>
  <si>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</si>
  <si>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</si>
  <si>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</si>
  <si>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</si>
  <si>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</si>
  <si>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</si>
  <si>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</si>
  <si>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</si>
  <si>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</si>
  <si>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</si>
  <si>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</si>
  <si>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</si>
  <si>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</si>
  <si>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</si>
  <si>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</si>
  <si>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</si>
  <si>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</si>
  <si>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</si>
  <si>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</si>
  <si>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</si>
  <si>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</si>
  <si>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</si>
  <si>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</si>
  <si>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</si>
  <si>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</si>
  <si>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</si>
  <si>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</si>
  <si>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</si>
  <si>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</si>
  <si>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</si>
  <si>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</si>
  <si>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</si>
  <si>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</si>
  <si>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</si>
  <si>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</si>
  <si>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</si>
  <si>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</si>
  <si>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</si>
  <si>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</si>
  <si>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</si>
  <si>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</si>
  <si>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</si>
  <si>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</si>
  <si>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</si>
  <si>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</si>
  <si>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</si>
  <si>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</si>
  <si>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</si>
  <si>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</si>
  <si>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</si>
  <si>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</si>
  <si>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</si>
  <si>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</si>
  <si>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</si>
  <si>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</si>
  <si>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</si>
  <si>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</si>
  <si>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</si>
  <si>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</si>
  <si>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</si>
  <si>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</si>
  <si>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</si>
  <si>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</si>
  <si>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</si>
  <si>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</si>
  <si>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</si>
  <si>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</si>
  <si>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</si>
  <si>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</si>
  <si>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</si>
  <si>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</si>
  <si>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</si>
  <si>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</si>
  <si>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</si>
  <si>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</si>
  <si>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</si>
  <si>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</si>
  <si>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</si>
  <si>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</si>
  <si>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</si>
  <si>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</si>
  <si>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</si>
  <si>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</si>
  <si>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</si>
  <si>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</si>
  <si>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</si>
  <si>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</si>
  <si>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</si>
  <si>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</si>
  <si>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</si>
  <si>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</si>
  <si>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</si>
  <si>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</si>
  <si>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</si>
  <si>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</si>
  <si>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</si>
  <si>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</si>
  <si>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</si>
  <si>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</si>
  <si>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</si>
  <si>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</si>
  <si>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</si>
  <si>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</si>
  <si>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</si>
  <si>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</si>
  <si>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</si>
  <si>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</si>
  <si>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</si>
  <si>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</si>
  <si>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</si>
  <si>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</si>
  <si>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</si>
  <si>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</si>
  <si>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</si>
  <si>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</si>
  <si>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</si>
  <si>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</si>
  <si>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</si>
  <si>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</si>
  <si>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</si>
  <si>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</si>
  <si>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</si>
  <si>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</si>
  <si>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</si>
  <si>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</si>
  <si>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</si>
  <si>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</si>
  <si>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</si>
  <si>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</si>
  <si>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</si>
  <si>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</si>
  <si>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</si>
  <si>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</si>
  <si>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</si>
  <si>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</si>
  <si>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</si>
  <si>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</si>
  <si>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</si>
  <si>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</si>
  <si>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</si>
  <si>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</si>
  <si>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</si>
  <si>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</si>
  <si>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</si>
  <si>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</si>
  <si>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</si>
  <si>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</si>
  <si>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</si>
  <si>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</si>
  <si>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</si>
  <si>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</si>
  <si>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</si>
  <si>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</si>
  <si>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</si>
  <si>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</si>
  <si>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</si>
  <si>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</si>
  <si>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</si>
  <si>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</si>
  <si>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</si>
  <si>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</si>
  <si>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</si>
  <si>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</si>
  <si>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</si>
  <si>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</si>
  <si>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</si>
  <si>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</si>
  <si>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</si>
  <si>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</si>
  <si>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</si>
  <si>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</si>
  <si>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</si>
  <si>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</si>
  <si>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</si>
  <si>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</si>
  <si>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</si>
  <si>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</si>
  <si>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</si>
  <si>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</si>
  <si>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</si>
  <si>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</si>
  <si>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</si>
  <si>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</si>
  <si>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</si>
  <si>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</si>
  <si>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</si>
  <si>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</si>
  <si>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</si>
  <si>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</si>
  <si>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</si>
  <si>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</si>
  <si>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</si>
  <si>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</si>
  <si>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</si>
  <si>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</si>
  <si>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</si>
  <si>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</si>
  <si>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</si>
  <si>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</si>
  <si>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</si>
  <si>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</si>
  <si>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</si>
  <si>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</si>
  <si>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</si>
  <si>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</si>
  <si>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</si>
  <si>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</si>
  <si>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</si>
  <si>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</si>
  <si>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</si>
  <si>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</si>
  <si>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</si>
  <si>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</si>
  <si>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</si>
  <si>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</si>
  <si>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</si>
  <si>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</si>
  <si>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</si>
  <si>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</si>
  <si>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</si>
  <si>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</si>
  <si>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</si>
  <si>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</si>
  <si>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</si>
  <si>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</si>
  <si>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</si>
  <si>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</si>
  <si>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</si>
  <si>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</si>
  <si>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</si>
  <si>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</si>
  <si>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</si>
  <si>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</si>
  <si>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</si>
  <si>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</si>
  <si>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</si>
  <si>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</si>
  <si>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</si>
  <si>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</si>
  <si>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</si>
  <si>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</si>
  <si>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</si>
  <si>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</si>
  <si>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</si>
  <si>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</si>
  <si>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</si>
  <si>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</si>
  <si>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</si>
  <si>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</si>
  <si>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</si>
  <si>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</si>
  <si>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</si>
  <si>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</si>
  <si>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</si>
  <si>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</si>
  <si>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</si>
  <si>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</si>
  <si>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</si>
  <si>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</si>
  <si>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</si>
  <si>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</si>
  <si>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</si>
  <si>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</si>
  <si>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</si>
  <si>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</si>
  <si>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</si>
  <si>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</si>
  <si>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</si>
  <si>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</si>
  <si>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</si>
  <si>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</si>
  <si>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</si>
  <si>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</si>
  <si>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</si>
  <si>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</si>
  <si>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</si>
  <si>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</si>
  <si>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</si>
  <si>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</si>
  <si>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</si>
  <si>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</si>
  <si>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</si>
  <si>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</si>
  <si>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</si>
  <si>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</si>
  <si>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</si>
  <si>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</si>
  <si>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</si>
  <si>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</si>
  <si>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</si>
  <si>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</si>
  <si>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</si>
  <si>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</si>
  <si>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</si>
  <si>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</si>
  <si>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</si>
  <si>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</si>
  <si>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</si>
  <si>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</si>
  <si>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</si>
  <si>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</si>
  <si>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</si>
  <si>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</si>
  <si>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</si>
  <si>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</si>
  <si>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</si>
  <si>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</si>
  <si>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</si>
  <si>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</si>
  <si>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</si>
  <si>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</si>
  <si>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</si>
  <si>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</si>
  <si>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</si>
  <si>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</si>
  <si>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</si>
  <si>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</si>
  <si>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</si>
  <si>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</si>
  <si>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</si>
  <si>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</si>
  <si>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</si>
  <si>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</si>
  <si>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</si>
  <si>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</si>
  <si>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</si>
  <si>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</si>
  <si>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</si>
  <si>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</si>
  <si>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</si>
  <si>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</si>
  <si>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</si>
  <si>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</si>
  <si>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</si>
  <si>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</si>
  <si>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</si>
  <si>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</si>
  <si>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</si>
  <si>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</si>
  <si>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</si>
  <si>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</si>
  <si>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</si>
  <si>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</si>
  <si>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</si>
  <si>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</si>
  <si>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</si>
  <si>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</si>
  <si>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</si>
  <si>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</si>
  <si>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</si>
  <si>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</si>
  <si>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</si>
  <si>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</si>
  <si>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</si>
  <si>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</si>
  <si>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</si>
  <si>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</si>
  <si>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</si>
  <si>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</si>
  <si>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</si>
  <si>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</si>
  <si>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</si>
  <si>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</si>
  <si>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</si>
  <si>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</si>
  <si>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</si>
  <si>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</si>
  <si>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</si>
  <si>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</si>
  <si>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</si>
  <si>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</si>
  <si>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</si>
  <si>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</si>
  <si>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</si>
  <si>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</si>
  <si>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</si>
  <si>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</si>
  <si>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</si>
  <si>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</si>
  <si>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</si>
  <si>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</si>
  <si>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</si>
  <si>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</si>
  <si>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</si>
  <si>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</si>
  <si>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</si>
  <si>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</si>
  <si>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</si>
  <si>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</si>
  <si>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</si>
  <si>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</si>
  <si>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</si>
  <si>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</si>
  <si>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</si>
  <si>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</si>
  <si>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</si>
  <si>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</si>
  <si>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</si>
  <si>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</si>
  <si>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</si>
  <si>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</si>
  <si>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</si>
  <si>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</si>
  <si>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</si>
  <si>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</si>
  <si>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</si>
  <si>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</si>
  <si>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</si>
  <si>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</si>
  <si>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</si>
  <si>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</si>
  <si>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</si>
  <si>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</si>
  <si>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</si>
  <si>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</si>
  <si>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</si>
  <si>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</si>
  <si>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</si>
  <si>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</si>
  <si>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</si>
  <si>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</si>
  <si>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</si>
  <si>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</si>
  <si>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</si>
  <si>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</si>
  <si>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</si>
  <si>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</si>
  <si>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</si>
  <si>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</si>
  <si>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</si>
  <si>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</si>
  <si>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</si>
  <si>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</si>
  <si>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</si>
  <si>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</si>
  <si>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</si>
  <si>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</si>
  <si>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</si>
  <si>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</si>
  <si>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</si>
  <si>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</si>
  <si>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</si>
  <si>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</si>
  <si>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</si>
  <si>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</si>
  <si>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</si>
  <si>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</si>
  <si>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</si>
  <si>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</si>
  <si>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</si>
  <si>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</si>
  <si>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</si>
  <si>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</si>
  <si>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</si>
  <si>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</si>
  <si>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</si>
  <si>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</si>
  <si>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</si>
  <si>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</si>
  <si>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</si>
  <si>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</si>
  <si>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</si>
  <si>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</si>
  <si>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</si>
  <si>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</si>
  <si>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</si>
  <si>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</si>
  <si>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</si>
  <si>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</si>
  <si>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</si>
  <si>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</si>
  <si>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</si>
  <si>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</si>
  <si>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</si>
  <si>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</si>
  <si>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</si>
  <si>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</si>
  <si>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</si>
  <si>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</si>
  <si>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</si>
  <si>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</si>
  <si>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</si>
  <si>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</si>
  <si>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</si>
  <si>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</si>
  <si>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</si>
  <si>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</si>
  <si>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</si>
  <si>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</si>
  <si>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</si>
  <si>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</si>
  <si>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</si>
  <si>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</si>
  <si>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</si>
  <si>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</si>
  <si>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</si>
  <si>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</si>
  <si>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</si>
  <si>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</si>
  <si>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</si>
  <si>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</si>
  <si>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</si>
  <si>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</si>
  <si>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</si>
  <si>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</si>
  <si>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</si>
  <si>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</si>
  <si>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</si>
  <si>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</si>
  <si>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</si>
  <si>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</si>
  <si>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</si>
  <si>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</si>
  <si>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</si>
  <si>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</si>
  <si>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</si>
  <si>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</si>
  <si>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</si>
  <si>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</si>
  <si>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</si>
  <si>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</si>
  <si>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</si>
  <si>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</si>
  <si>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</si>
  <si>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</si>
  <si>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</si>
  <si>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</si>
  <si>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</si>
  <si>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</si>
  <si>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</si>
  <si>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</si>
  <si>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</si>
  <si>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</si>
  <si>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</si>
  <si>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</si>
  <si>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</si>
  <si>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</si>
  <si>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</si>
  <si>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</si>
  <si>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</si>
  <si>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</si>
  <si>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</si>
  <si>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</si>
  <si>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</si>
  <si>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</si>
  <si>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</si>
  <si>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</si>
  <si>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</si>
  <si>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</si>
  <si>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</si>
  <si>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</si>
  <si>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</si>
  <si>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</si>
  <si>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</si>
  <si>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</si>
  <si>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</si>
  <si>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</si>
  <si>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</si>
  <si>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</si>
  <si>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</si>
  <si>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</si>
  <si>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</si>
  <si>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</si>
  <si>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</si>
  <si>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</si>
  <si>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</si>
  <si>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</si>
  <si>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</si>
  <si>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</si>
  <si>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</si>
  <si>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</si>
  <si>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</si>
  <si>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</si>
  <si>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</si>
  <si>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</si>
  <si>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</si>
  <si>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</si>
  <si>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</si>
  <si>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</si>
  <si>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</si>
  <si>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</si>
  <si>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</si>
  <si>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</si>
  <si>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</si>
  <si>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</si>
  <si>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</si>
  <si>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</si>
  <si>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</si>
  <si>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</si>
  <si>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</si>
  <si>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</si>
  <si>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</si>
  <si>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</si>
  <si>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</si>
  <si>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</si>
  <si>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</si>
  <si>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</si>
  <si>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</si>
  <si>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</si>
  <si>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</si>
  <si>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</si>
  <si>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</si>
  <si>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</si>
  <si>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</si>
  <si>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</si>
  <si>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</si>
  <si>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</si>
  <si>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</si>
  <si>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</si>
  <si>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</si>
  <si>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</si>
  <si>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</si>
  <si>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</si>
  <si>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</si>
  <si>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</si>
  <si>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</si>
  <si>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</si>
  <si>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</si>
  <si>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</si>
  <si>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</si>
  <si>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</si>
  <si>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</si>
  <si>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</si>
  <si>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</si>
  <si>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</si>
  <si>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</si>
  <si>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</si>
  <si>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</si>
  <si>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</si>
  <si>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</si>
  <si>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</si>
  <si>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</si>
  <si>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</si>
  <si>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</si>
  <si>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</si>
  <si>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</si>
  <si>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</si>
  <si>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</si>
  <si>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</si>
  <si>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</si>
  <si>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</si>
  <si>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</si>
  <si>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</si>
  <si>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</si>
  <si>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</si>
  <si>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</si>
  <si>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</si>
  <si>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</si>
  <si>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</si>
  <si>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</si>
  <si>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</si>
  <si>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</si>
  <si>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</si>
  <si>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</si>
  <si>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</si>
  <si>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</si>
  <si>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</si>
  <si>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</si>
  <si>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</si>
  <si>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</si>
  <si>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</si>
  <si>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</si>
  <si>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</si>
  <si>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</si>
  <si>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</si>
  <si>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</si>
  <si>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</si>
  <si>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</si>
  <si>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</si>
  <si>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</si>
  <si>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</si>
  <si>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</si>
  <si>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</si>
  <si>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</si>
  <si>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</si>
  <si>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</si>
  <si>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</si>
  <si>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</si>
  <si>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</si>
  <si>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</si>
  <si>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</si>
  <si>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</si>
  <si>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</si>
  <si>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</si>
  <si>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</si>
  <si>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</si>
  <si>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</si>
  <si>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</si>
  <si>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</si>
  <si>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</si>
  <si>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</si>
  <si>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</si>
  <si>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</si>
  <si>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</si>
  <si>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</si>
  <si>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</si>
  <si>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</si>
  <si>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</si>
  <si>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</si>
  <si>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</si>
  <si>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</si>
  <si>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</si>
  <si>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</si>
  <si>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</si>
  <si>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</si>
  <si>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</si>
  <si>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</si>
  <si>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</si>
  <si>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</si>
  <si>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</si>
  <si>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</si>
  <si>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</si>
  <si>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</si>
  <si>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</si>
  <si>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</si>
  <si>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</si>
  <si>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</si>
  <si>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</si>
  <si>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</si>
  <si>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</si>
  <si>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</si>
  <si>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</si>
  <si>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</si>
  <si>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</si>
  <si>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</si>
  <si>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</si>
  <si>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</si>
  <si>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</si>
  <si>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</si>
  <si>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</si>
  <si>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</si>
  <si>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</si>
  <si>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</si>
  <si>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</si>
  <si>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</si>
  <si>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</si>
  <si>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</si>
  <si>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</si>
  <si>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</si>
  <si>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</si>
  <si>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</si>
  <si>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</si>
  <si>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</si>
  <si>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</si>
  <si>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</si>
  <si>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</si>
  <si>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</si>
  <si>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</si>
  <si>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</si>
  <si>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</si>
  <si>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</si>
  <si>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</si>
  <si>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</si>
  <si>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</si>
  <si>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</si>
  <si>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</si>
  <si>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</si>
  <si>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</si>
  <si>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</si>
  <si>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</si>
  <si>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</si>
  <si>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</si>
  <si>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</si>
  <si>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</si>
  <si>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</si>
  <si>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</si>
  <si>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</si>
  <si>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</si>
  <si>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</si>
  <si>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</si>
  <si>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</si>
  <si>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</si>
  <si>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</si>
  <si>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</si>
  <si>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</si>
  <si>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</si>
  <si>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</si>
  <si>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</si>
  <si>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</si>
  <si>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</si>
  <si>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</si>
  <si>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</si>
  <si>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</si>
  <si>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</si>
  <si>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</si>
  <si>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</si>
  <si>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</si>
  <si>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</si>
  <si>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</si>
  <si>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</si>
  <si>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</si>
  <si>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</si>
  <si>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</si>
  <si>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</si>
  <si>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</si>
  <si>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</si>
  <si>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</si>
  <si>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</si>
  <si>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</si>
  <si>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</si>
  <si>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</si>
  <si>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</si>
  <si>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</si>
  <si>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</si>
  <si>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</si>
  <si>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</si>
  <si>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</si>
  <si>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</si>
  <si>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</si>
  <si>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</si>
  <si>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</si>
  <si>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</si>
  <si>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</si>
  <si>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</si>
  <si>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</si>
  <si>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</si>
  <si>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</si>
  <si>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</si>
  <si>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</si>
  <si>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</si>
  <si>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</si>
  <si>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</si>
  <si>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</si>
  <si>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</si>
  <si>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</si>
  <si>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</si>
  <si>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</si>
  <si>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</si>
  <si>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</si>
  <si>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</si>
  <si>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</si>
  <si>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</si>
  <si>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</si>
  <si>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</si>
  <si>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</si>
  <si>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</si>
  <si>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</si>
  <si>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</si>
  <si>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</si>
  <si>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</si>
  <si>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</si>
  <si>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</si>
  <si>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</si>
  <si>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</si>
  <si>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</si>
  <si>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</si>
  <si>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</si>
  <si>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</si>
  <si>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</si>
  <si>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</si>
  <si>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</si>
  <si>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</si>
  <si>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</si>
  <si>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</si>
  <si>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</si>
  <si>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</si>
  <si>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</si>
  <si>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</si>
  <si>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</si>
  <si>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</si>
  <si>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</si>
  <si>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</si>
  <si>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</si>
  <si>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</si>
  <si>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</si>
  <si>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</si>
  <si>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</si>
  <si>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</si>
  <si>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</si>
  <si>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</si>
  <si>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</si>
  <si>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</si>
  <si>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</si>
  <si>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</si>
  <si>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</si>
  <si>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</si>
  <si>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</si>
  <si>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</si>
  <si>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</si>
  <si>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</si>
  <si>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</si>
  <si>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</si>
  <si>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</si>
  <si>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</si>
  <si>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</si>
  <si>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</si>
  <si>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</si>
  <si>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</si>
  <si>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</si>
  <si>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</si>
  <si>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</si>
  <si>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</si>
  <si>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</si>
  <si>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</si>
  <si>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</si>
  <si>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</si>
  <si>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</si>
  <si>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</si>
  <si>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</si>
  <si>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</si>
  <si>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</si>
  <si>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</si>
  <si>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</si>
  <si>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</si>
  <si>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</si>
  <si>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</si>
  <si>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</si>
  <si>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</si>
  <si>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</si>
  <si>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</si>
  <si>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</si>
  <si>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</si>
  <si>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</si>
  <si>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</si>
  <si>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</si>
  <si>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</si>
  <si>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</si>
  <si>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</si>
  <si>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</si>
  <si>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</si>
  <si>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</si>
  <si>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</si>
  <si>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</si>
  <si>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</si>
  <si>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</si>
  <si>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</si>
  <si>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</si>
  <si>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</si>
  <si>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</si>
  <si>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</si>
  <si>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</si>
  <si>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</si>
  <si>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</si>
  <si>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</si>
  <si>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</si>
  <si>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</si>
  <si>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</si>
  <si>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</si>
  <si>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</si>
  <si>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</si>
  <si>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</si>
  <si>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</si>
  <si>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</si>
  <si>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</si>
  <si>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</si>
  <si>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</si>
  <si>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</si>
  <si>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</si>
  <si>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</si>
  <si>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</si>
  <si>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</si>
  <si>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</si>
  <si>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</si>
  <si>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</si>
  <si>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</si>
  <si>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</si>
  <si>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</si>
  <si>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</si>
  <si>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</si>
  <si>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</si>
  <si>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</si>
  <si>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</si>
  <si>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</si>
  <si>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</si>
  <si>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</si>
  <si>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</si>
  <si>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</si>
  <si>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</si>
  <si>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</si>
  <si>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</si>
  <si>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</si>
  <si>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</si>
  <si>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</si>
  <si>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</si>
  <si>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</si>
  <si>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</si>
  <si>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</si>
  <si>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</si>
  <si>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</si>
  <si>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</si>
  <si>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</si>
  <si>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</si>
  <si>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</si>
  <si>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</si>
  <si>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</si>
  <si>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</si>
  <si>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</si>
  <si>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</si>
  <si>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</si>
  <si>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</si>
  <si>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</si>
  <si>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</si>
  <si>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</si>
  <si>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</si>
  <si>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</si>
  <si>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</si>
  <si>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</si>
  <si>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</si>
  <si>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</si>
  <si>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</si>
  <si>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</si>
  <si>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</si>
  <si>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</si>
  <si>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</si>
  <si>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</si>
  <si>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</si>
  <si>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</si>
  <si>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</si>
  <si>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</si>
  <si>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</si>
  <si>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</si>
  <si>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</si>
  <si>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</si>
  <si>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</si>
  <si>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</si>
  <si>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</si>
  <si>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</si>
  <si>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</si>
  <si>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</si>
  <si>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</si>
  <si>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</si>
  <si>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</si>
  <si>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</si>
  <si>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</si>
  <si>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</si>
  <si>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</si>
  <si>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</si>
  <si>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</si>
  <si>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</si>
  <si>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</si>
  <si>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</si>
  <si>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</si>
  <si>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</si>
  <si>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</si>
  <si>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</si>
  <si>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</si>
  <si>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</si>
  <si>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</si>
  <si>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</si>
  <si>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</si>
  <si>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</si>
  <si>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</si>
  <si>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</si>
  <si>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</si>
  <si>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</si>
  <si>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</si>
  <si>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</si>
  <si>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</si>
  <si>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</si>
  <si>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</si>
  <si>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</si>
  <si>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</si>
  <si>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</si>
  <si>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</si>
  <si>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</si>
  <si>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</si>
  <si>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</si>
  <si>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</si>
  <si>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</si>
  <si>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</si>
  <si>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</si>
  <si>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</si>
  <si>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</si>
  <si>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</si>
  <si>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</si>
  <si>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</si>
  <si>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</si>
  <si>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</si>
  <si>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</si>
  <si>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</si>
  <si>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</si>
  <si>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</si>
  <si>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</si>
  <si>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</si>
  <si>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</si>
  <si>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</si>
  <si>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</si>
  <si>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</si>
  <si>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</si>
  <si>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</si>
  <si>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</si>
  <si>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</si>
  <si>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</si>
  <si>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</si>
  <si>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</si>
  <si>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</si>
  <si>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</si>
  <si>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</si>
  <si>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</si>
  <si>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</si>
  <si>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</si>
  <si>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</si>
  <si>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</si>
  <si>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</si>
  <si>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</si>
  <si>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</si>
  <si>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</si>
  <si>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</si>
  <si>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</si>
  <si>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</si>
  <si>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</si>
  <si>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</si>
  <si>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</si>
  <si>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</si>
  <si>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</si>
  <si>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</si>
  <si>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</si>
  <si>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</si>
  <si>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</si>
  <si>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</si>
  <si>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</si>
  <si>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</si>
  <si>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</si>
  <si>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</si>
  <si>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</si>
  <si>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</si>
  <si>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</si>
  <si>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</si>
  <si>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</si>
  <si>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</si>
  <si>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</si>
  <si>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</si>
  <si>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</si>
  <si>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</si>
  <si>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</si>
  <si>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</si>
  <si>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</si>
  <si>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</si>
  <si>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</si>
  <si>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</si>
  <si>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</si>
  <si>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</si>
  <si>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</si>
  <si>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</si>
  <si>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</si>
  <si>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</si>
  <si>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</si>
  <si>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</si>
  <si>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</si>
  <si>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</si>
  <si>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</si>
  <si>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</si>
  <si>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</si>
  <si>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</si>
  <si>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</si>
  <si>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</si>
  <si>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</si>
  <si>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</si>
  <si>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</si>
  <si>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</si>
  <si>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</si>
  <si>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</si>
  <si>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</si>
  <si>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</si>
  <si>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</si>
  <si>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</si>
  <si>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</si>
  <si>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</si>
  <si>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</si>
  <si>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</si>
  <si>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</si>
  <si>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</si>
  <si>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</si>
  <si>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</si>
  <si>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</si>
  <si>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</si>
  <si>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</si>
  <si>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</si>
  <si>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</si>
  <si>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</si>
  <si>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</si>
  <si>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</si>
  <si>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</si>
  <si>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</si>
  <si>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</si>
  <si>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</si>
  <si>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</si>
  <si>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</si>
  <si>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</si>
  <si>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</si>
  <si>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</si>
  <si>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</si>
  <si>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</si>
  <si>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</si>
  <si>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</si>
  <si>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</si>
  <si>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</si>
  <si>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</si>
  <si>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</si>
  <si>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</si>
  <si>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</si>
  <si>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</si>
  <si>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</si>
  <si>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</si>
  <si>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</si>
  <si>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</si>
  <si>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</si>
  <si>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</si>
  <si>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</si>
  <si>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</si>
  <si>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</si>
  <si>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</si>
  <si>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</si>
  <si>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</si>
  <si>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</si>
  <si>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</si>
  <si>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</si>
  <si>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</si>
  <si>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</si>
  <si>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</si>
  <si>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</si>
  <si>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</si>
  <si>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</si>
  <si>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</si>
  <si>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</si>
  <si>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</si>
  <si>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</si>
  <si>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</si>
  <si>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</si>
  <si>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</si>
  <si>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</si>
  <si>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</si>
  <si>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</si>
  <si>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</si>
  <si>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</si>
  <si>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</si>
  <si>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</si>
  <si>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</si>
  <si>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</si>
  <si>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</si>
  <si>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</si>
  <si>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</si>
  <si>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</si>
  <si>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</si>
  <si>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</si>
  <si>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</si>
  <si>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</si>
  <si>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</si>
  <si>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</si>
  <si>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</si>
  <si>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</si>
  <si>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</si>
  <si>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</si>
  <si>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</si>
  <si>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</si>
  <si>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</si>
  <si>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</si>
  <si>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</si>
  <si>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</si>
  <si>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</si>
  <si>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</si>
  <si>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</si>
  <si>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06142510021014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</si>
  <si>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</si>
  <si>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</si>
  <si>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</si>
  <si>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</si>
  <si>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</si>
  <si>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</si>
  <si>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</si>
  <si>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</si>
  <si>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</si>
  <si>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</si>
  <si>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</si>
  <si>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</si>
  <si>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</si>
  <si>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</si>
  <si>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</si>
  <si>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</si>
  <si>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</si>
  <si>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</si>
  <si>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</si>
  <si>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</si>
  <si>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</si>
  <si>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</si>
  <si>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</si>
  <si>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06141106141074</t>
  </si>
  <si>
    <t>CAEX LOGISTICS S.A DE C.V.</t>
  </si>
  <si>
    <t>06143110181032</t>
  </si>
  <si>
    <t>CAPELLA SOLAR TSK GENSUN EL SALVADOR S.A DE C.V.</t>
  </si>
  <si>
    <t>06140604171014</t>
  </si>
  <si>
    <t>PV SERVICES EL SALVADOR S.A DE C.V.</t>
  </si>
  <si>
    <t>TSK ELECTRONICA Y ELECTRICIDAD S.A DE C.V.</t>
  </si>
  <si>
    <t>SERVICIOS Y LOGISTICA DE CARGA WALNYS</t>
  </si>
  <si>
    <t>11022108400016</t>
  </si>
  <si>
    <t>VILMA DEL SOCORRO PARADA</t>
  </si>
  <si>
    <t>06141005101047</t>
  </si>
  <si>
    <t>NET SUPPORT S.A DE C.V.</t>
  </si>
  <si>
    <t>06140603011080</t>
  </si>
  <si>
    <t>INGENIEROS ARQUITECTOS S.A DE C.V.</t>
  </si>
  <si>
    <t>06142309161123</t>
  </si>
  <si>
    <t>COMERCIALIZADORA DE CENTROAMERICA S.A DE C.V.</t>
  </si>
  <si>
    <t>DISTRIBUIDORA DE LUBRICANTES Y COMBUSTIBLES S.A DE C.V.</t>
  </si>
  <si>
    <t>ACTIVIDADES PETROLERAS DE EL SALVADOR</t>
  </si>
  <si>
    <t>06141512201053</t>
  </si>
  <si>
    <t>FOOD PARTNERS S.A DE C.V.</t>
  </si>
  <si>
    <t>06140210151050</t>
  </si>
  <si>
    <t>013103320</t>
  </si>
  <si>
    <t>05091606111014</t>
  </si>
  <si>
    <t>PULSEM DE C.V.</t>
  </si>
  <si>
    <t>01/02/2023</t>
  </si>
  <si>
    <t>06142001001630</t>
  </si>
  <si>
    <t>DAVID OMAR REYES MARTINEZ</t>
  </si>
  <si>
    <t>15041RESIN570952019</t>
  </si>
  <si>
    <t>19DS000X</t>
  </si>
  <si>
    <t>15041RESIN437882018</t>
  </si>
  <si>
    <t>18SD000X</t>
  </si>
  <si>
    <t>01/12/2023</t>
  </si>
  <si>
    <t>JNT INVERSIONES, S.A. DE C.V.</t>
  </si>
  <si>
    <t>03010901761015</t>
  </si>
  <si>
    <t>JINMY DOUGLAS ALVARADO RAMOS</t>
  </si>
  <si>
    <t>04</t>
  </si>
  <si>
    <t>RETENCIONES tabla y 10%</t>
  </si>
  <si>
    <t>013780986</t>
  </si>
  <si>
    <t>GUILLERMO E. MIGUEL B</t>
  </si>
  <si>
    <t>06142801131043</t>
  </si>
  <si>
    <t>CONSTRULEMUS, S.A. DE C.V.</t>
  </si>
  <si>
    <t>05112509881023</t>
  </si>
  <si>
    <t>EVELIA ESMERALDA MENDEZ INOCENTE</t>
  </si>
  <si>
    <t>06141705231014</t>
  </si>
  <si>
    <t>ADMINISTRADORA DE CONDOMINIO OFIBODEGA, S.A. DE C.V.</t>
  </si>
  <si>
    <t>15041RESIN543882023</t>
  </si>
  <si>
    <t>23DS000C</t>
  </si>
  <si>
    <t>04140901921022</t>
  </si>
  <si>
    <t>ANEXO 4</t>
  </si>
  <si>
    <t>ANEXO 5</t>
  </si>
  <si>
    <t>ANEXO 6</t>
  </si>
  <si>
    <t>06141201071040</t>
  </si>
  <si>
    <t>NAVAS QUINTANILLA, S.A. DE C.V.</t>
  </si>
  <si>
    <t>06141408711090</t>
  </si>
  <si>
    <t>BENJAMIN ALFREDO ABARCA CASTELLON</t>
  </si>
  <si>
    <t>06141505231014</t>
  </si>
  <si>
    <t>03/11/2023</t>
  </si>
  <si>
    <t>08/11/2023</t>
  </si>
  <si>
    <t>23/11/2023</t>
  </si>
  <si>
    <t>28/11/2023</t>
  </si>
  <si>
    <t>30/11/2023</t>
  </si>
  <si>
    <t>05/11/2023</t>
  </si>
  <si>
    <t>06141811821076</t>
  </si>
  <si>
    <t>SANDRA MARINA DIAZ DE DIAZ</t>
  </si>
  <si>
    <t>02/12/2023</t>
  </si>
  <si>
    <t>247F4339944C495D92CE50B15E26DEA2</t>
  </si>
  <si>
    <t>EDB66DA43FD84E5B9B08FCC41A5113DD</t>
  </si>
  <si>
    <t>E34C0DA8A3A544B2A1DDA81CB430D17A</t>
  </si>
  <si>
    <t>B717F58266AB49B781F484E29F9127AA</t>
  </si>
  <si>
    <t>05/12/2023</t>
  </si>
  <si>
    <t>8DED73D42B244A79BD4F8AA665806CF4</t>
  </si>
  <si>
    <t>07/12/2023</t>
  </si>
  <si>
    <t>444D3C30C6C0463AA2CC5CBEFCA1CC31</t>
  </si>
  <si>
    <t>605881BE128CC45C92B42663B66F4F86</t>
  </si>
  <si>
    <t>08/12/2023</t>
  </si>
  <si>
    <t>8066B68EA3594195A541910A429502BC</t>
  </si>
  <si>
    <t>85D292081E5F4870B98F8A99636DD7D2</t>
  </si>
  <si>
    <t>3CCA48FF2CCE48759E8D5552D2743B2B</t>
  </si>
  <si>
    <t>F930A8CEABD2423D957BC8F24CAE5EE2</t>
  </si>
  <si>
    <t>09/12/2023</t>
  </si>
  <si>
    <t>2ED8F5CA23DE4979B81E3BF624267D61</t>
  </si>
  <si>
    <t>7FD22734F67D46B4A3010F9CC88009F4</t>
  </si>
  <si>
    <t>C211DE04521740529D2FA9DE31053CE0</t>
  </si>
  <si>
    <t>8D44A88E26F84F33A1E3FB2003B1DCBE</t>
  </si>
  <si>
    <t>11/12/2023</t>
  </si>
  <si>
    <t>3CE83E4FBDA242C3B18AF55E4FEFDFCB</t>
  </si>
  <si>
    <t>FAEEB13C85404686B475626F6CFAAFD4</t>
  </si>
  <si>
    <t>03778184047B4035BE1BC1F6285EF2DE</t>
  </si>
  <si>
    <t>14/12/2023</t>
  </si>
  <si>
    <t>703CDF0D1E1C4A1FA6CED533B80CFB02</t>
  </si>
  <si>
    <t>842203C0B9F64646B6B06C512DC7061B</t>
  </si>
  <si>
    <t>15/12/2023</t>
  </si>
  <si>
    <t>54D2C8AC1F87480D9E60E6731A41BE2B</t>
  </si>
  <si>
    <t>015F82AD7B5949CDB294EC8C8A034FD3</t>
  </si>
  <si>
    <t>AA01D047E40C4F15B8BC342F658EE95D</t>
  </si>
  <si>
    <t>16/12/2023</t>
  </si>
  <si>
    <t>3D2EF5C7A42A46028D98FC4580D01069</t>
  </si>
  <si>
    <t>98562821BAED46E0993FCEE66E83A443</t>
  </si>
  <si>
    <t>18/12/2023</t>
  </si>
  <si>
    <t>2FE0380FC0914938B46B6A2DE7CEFF3A</t>
  </si>
  <si>
    <t>19/12/2023</t>
  </si>
  <si>
    <t>293FE70741294FA1BF09E37277FCB31A</t>
  </si>
  <si>
    <t>2CA61ADDF47D4A6193AA03F732414D2C</t>
  </si>
  <si>
    <t>E4123B4BA7EF432C9A1F9A47545603F3</t>
  </si>
  <si>
    <t>21/12/2023</t>
  </si>
  <si>
    <t>50E616085AF345EF9D20D64952EF563E</t>
  </si>
  <si>
    <t>B094939EB24E4E19A0F3B7CB14AE6551</t>
  </si>
  <si>
    <t>D9E0F42E5CF64729A02EFF5265840C61</t>
  </si>
  <si>
    <t>29E3C25A2EA64F5E821BF77424445430</t>
  </si>
  <si>
    <t>22/12/2023</t>
  </si>
  <si>
    <t>51395698D77E4FB0BDA07482E4CDB222</t>
  </si>
  <si>
    <t>43DEE40EF41442EE81E3E31E10D7C469</t>
  </si>
  <si>
    <t>F2EB12D9BB03469BBB868237958F8C6C</t>
  </si>
  <si>
    <t>B43652913DFD4667A90BD3338864A8CC</t>
  </si>
  <si>
    <t>C995F595CA684558AE249B02E8856E86</t>
  </si>
  <si>
    <t>26/12/2023</t>
  </si>
  <si>
    <t>CD2D880C333B4DD49E2D243507D5888D</t>
  </si>
  <si>
    <t>F6FBB8F9D5144242AED672CA1B3F2BD4</t>
  </si>
  <si>
    <t>27/12/2023</t>
  </si>
  <si>
    <t>DD70FD056B554C47A5DDBA691E5576B9</t>
  </si>
  <si>
    <t>28/12/2023</t>
  </si>
  <si>
    <t>29/12/2023</t>
  </si>
  <si>
    <t>06/12/2023</t>
  </si>
  <si>
    <t>03/12/2023</t>
  </si>
  <si>
    <t>24/12/2023</t>
  </si>
  <si>
    <t>31/12/2023</t>
  </si>
  <si>
    <t>17/12/2023</t>
  </si>
  <si>
    <t>30/12/2023</t>
  </si>
  <si>
    <t>23/12/2023</t>
  </si>
  <si>
    <t>20/12/2023</t>
  </si>
  <si>
    <t>04/12/2023</t>
  </si>
  <si>
    <t>13/12/2023</t>
  </si>
  <si>
    <t>06142410841178</t>
  </si>
  <si>
    <t>CLAUDIA CRISTINA CALEDONIO MARIN</t>
  </si>
  <si>
    <t>06141311171024</t>
  </si>
  <si>
    <t>NOTA DIEZ, S.A. DE C.V.</t>
  </si>
  <si>
    <t>13/11/2023</t>
  </si>
  <si>
    <t>5A3DF47C7C9144E39F666AEF5EC10CF9</t>
  </si>
  <si>
    <t>A9F95DA103A7451ABA99E007B55D9619</t>
  </si>
  <si>
    <t>7E37FD22C4EE46A900B6467B73A4795</t>
  </si>
  <si>
    <t>6C4267D2A8294A5498A182A0ABD4B73E</t>
  </si>
  <si>
    <t>C7CCDF9EE4014E24B3FB170C3C26387D</t>
  </si>
  <si>
    <t>6C834AC4C3AD2B41B08B212501FAD61809</t>
  </si>
  <si>
    <t>9810AE34-93CE467DAE9F857785C8703D</t>
  </si>
  <si>
    <t>8D742C2D18154C48812307E229A1CE57</t>
  </si>
  <si>
    <t>F73C4F99C9BB4B5AB8A324FE71C30369</t>
  </si>
  <si>
    <t>59908C167509443AB2A040D142743054</t>
  </si>
  <si>
    <t>04/01/2024</t>
  </si>
  <si>
    <t>05/01/2024</t>
  </si>
  <si>
    <t>08/01/2024</t>
  </si>
  <si>
    <t>11/01/2024</t>
  </si>
  <si>
    <t>12/01/2024</t>
  </si>
  <si>
    <t>15/01/2024</t>
  </si>
  <si>
    <t>16/01/2024</t>
  </si>
  <si>
    <t>18/01/2024</t>
  </si>
  <si>
    <t>19/01/2024</t>
  </si>
  <si>
    <t>20/01/2024</t>
  </si>
  <si>
    <t>22/01/2024</t>
  </si>
  <si>
    <t>23/01/2024</t>
  </si>
  <si>
    <t>24/01/2024</t>
  </si>
  <si>
    <t>27/01/2024</t>
  </si>
  <si>
    <t>29/01/2024</t>
  </si>
  <si>
    <t>09/01/2024</t>
  </si>
  <si>
    <t>07/01/2024</t>
  </si>
  <si>
    <t>02/01/2024</t>
  </si>
  <si>
    <t>31/01/2024</t>
  </si>
  <si>
    <t>QUITAR GUIONES</t>
  </si>
  <si>
    <t>TEXTO</t>
  </si>
  <si>
    <t>RESULTADO</t>
  </si>
  <si>
    <t>C411BA2256794EEC900581F5865F19FD</t>
  </si>
  <si>
    <t>0614-060214-103-7</t>
  </si>
  <si>
    <t>22/12/2024</t>
  </si>
  <si>
    <t>09030808821019</t>
  </si>
  <si>
    <t>DOMINGO BENJAMIN GUZMAN FRANCO</t>
  </si>
  <si>
    <t>25/01/2024</t>
  </si>
  <si>
    <t>E35C6C48ABAC4FE7A518F4DE1DD6DE96</t>
  </si>
  <si>
    <t>0A39D226480846EAB9741177AA582ECA</t>
  </si>
  <si>
    <t>4BEB9E9A9FBF4CF7894AB265BB1DE5EA</t>
  </si>
  <si>
    <t>AE70B75B54184469B831D0DDF88036A9</t>
  </si>
  <si>
    <t>1F47D000A6A645F898D54D3F7FC540E7</t>
  </si>
  <si>
    <t>F8D928FF65904194B08CF1100F2D2618</t>
  </si>
  <si>
    <t>03/01/2024</t>
  </si>
  <si>
    <t>F2CE1AC39995464780612F3B5D47854C</t>
  </si>
  <si>
    <t>E637AA7FEA32460F9A6E164865792071</t>
  </si>
  <si>
    <t>BF8915843D744E3CAC1A4A66213DB519</t>
  </si>
  <si>
    <t>71497D2E3B7848B2AA17B973C0A53210</t>
  </si>
  <si>
    <t>15417C2C86894435947E8C153BF47E28</t>
  </si>
  <si>
    <t>7007B8354328460A8FEF6FE722CB8E35</t>
  </si>
  <si>
    <t>2542FAF11A494B3E9A96470157158440</t>
  </si>
  <si>
    <t>06/01/2024</t>
  </si>
  <si>
    <t>1166C64450A2442BA9D6C6B93220F0E7</t>
  </si>
  <si>
    <t>948D5871AF8C420587B838DBA966B6BB</t>
  </si>
  <si>
    <t>666E07DF0FC4455F80994C10334B5D4C</t>
  </si>
  <si>
    <t>482C64A730A34B7E8A5A521E6FE23C14</t>
  </si>
  <si>
    <t>83FCA3E50DDA409F844778212CAC810B</t>
  </si>
  <si>
    <t>80DFBD41931441A18C145863A34AC07A</t>
  </si>
  <si>
    <t>80AE3FF9231F4BE6B04071F6767E7521</t>
  </si>
  <si>
    <t>59A4203F501B4C548AC91AA6EEB8D736</t>
  </si>
  <si>
    <t>8FC8280E808546679FBDB274FD9DC350</t>
  </si>
  <si>
    <t>4DE8EB8BDD1E4EFCA0DA624E912AE0BD</t>
  </si>
  <si>
    <t>3D84EB136EA44DFAAACE282437B5E47C</t>
  </si>
  <si>
    <t>2B6263BAC8C247C09D7FF6690F60C60C</t>
  </si>
  <si>
    <t>A1AC017BA24E4D99BF24F605EA5EC520</t>
  </si>
  <si>
    <t>F6B34798DDC04D7688BFD1D008B7BCFE</t>
  </si>
  <si>
    <t>DEA1DC93BDA24C78B8B1F483313BA678</t>
  </si>
  <si>
    <t>D6906C9B2A9E42F0A981894AB90D5D20</t>
  </si>
  <si>
    <t>B9CD999936CB4E959AA39A23079F93F0</t>
  </si>
  <si>
    <t>52C46A9D47B446048AC99D1F25A5200D</t>
  </si>
  <si>
    <t>37B2A4A2A9534CAEB046181706A59167</t>
  </si>
  <si>
    <t>23A06A0528114E83B7B603E96CD2417A</t>
  </si>
  <si>
    <t>22C591F4388C42D68C403380F7F5D963</t>
  </si>
  <si>
    <t>09BDDB3DA9424DDE8396F833F9A03C54</t>
  </si>
  <si>
    <t>2A37F44CFF444AAF96B7FCC453E252CC</t>
  </si>
  <si>
    <t>0C99799C306648CCBE38DB932CC32053</t>
  </si>
  <si>
    <t>9C67DECB5D9144F39C677A8A6DCAB357</t>
  </si>
  <si>
    <t>74CE73F1D3564952BB7138353B0A1493</t>
  </si>
  <si>
    <t>26/01/2024</t>
  </si>
  <si>
    <t>E6E2B79449AC4480B48259D952E3EF8F</t>
  </si>
  <si>
    <t>22/11/2023</t>
  </si>
  <si>
    <t>829D94088F0048F59DE3C8D088D8AB48</t>
  </si>
  <si>
    <t>9749550E6B534E6892E4963BFA098C67</t>
  </si>
  <si>
    <t>034E6AA8295B499E9FF02DAE87B2864D</t>
  </si>
  <si>
    <t>37492F72B7CA4494A9BF0DB8BA0C31A6</t>
  </si>
  <si>
    <t>30/01/2024</t>
  </si>
  <si>
    <t>2311392B8C304A58A5B13FBE4B1B9682</t>
  </si>
  <si>
    <t>AD4C72D38FA24749BD8ABAE7A2073F11</t>
  </si>
  <si>
    <t>7ED5BD491F3B4AFDB7BBDE0B28CB4508</t>
  </si>
  <si>
    <t>1805257AA93F4C458C787E5695209E58</t>
  </si>
  <si>
    <t>047A9CB07C8748D592D495C044CE6756</t>
  </si>
  <si>
    <t>F762D4C033004F09953818E958A15414</t>
  </si>
  <si>
    <t>D500EC2233F14C3899415F71007DAED2</t>
  </si>
  <si>
    <t>13/01/2024</t>
  </si>
  <si>
    <t>8585E8CE7099413DAFF5FBF257C56FD3</t>
  </si>
  <si>
    <t>F0605BCB80164C559A4AC3B8B2F9A52E</t>
  </si>
  <si>
    <t>1BBFFE6307394C48AC45698F2E8550FF</t>
  </si>
  <si>
    <t>F6867FB2DEC14691B3DD709EAB9489E9</t>
  </si>
  <si>
    <t>F97FE1921B2744F29448A471A9341629</t>
  </si>
  <si>
    <t>2A37F44C-FF44-4AAF-96B7-FCC453E252CC</t>
  </si>
  <si>
    <t>202494B798273C9F4B5EA3B23CF7EF6DD310XNJM</t>
  </si>
  <si>
    <t>2024DFD09F28EB3B4C9F8A77AF7363931E99XB7H</t>
  </si>
  <si>
    <t>18FCD88DBAEA44F0A3800EEFA00CE92B</t>
  </si>
  <si>
    <t>20248F3233E529EC42D4AAB3FF47B86E4334VVWM</t>
  </si>
  <si>
    <t>ED94E602E891405FB6C2B6E7B501D015</t>
  </si>
  <si>
    <t>F9D7816AE3AA4CE987F33578DEFE59BC</t>
  </si>
  <si>
    <t>OSEGUEDA CHICAS JAIME DANILO</t>
  </si>
  <si>
    <t>06142407721056</t>
  </si>
  <si>
    <t>012024</t>
  </si>
  <si>
    <t>11</t>
  </si>
  <si>
    <t>CHICAS VDA. DE OSEGUEDA MARIA ELVA</t>
  </si>
  <si>
    <t>05021704500010</t>
  </si>
  <si>
    <t>RIVAS INTERIANO OSCAR HUMBERTO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</si>
</sst>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8"/>
      <color theme="1"/>
      <name val="Arial Narrow"/>
      <family val="2"/>
    </font>
    <font>
      <sz val="12"/>
      <color rgb="FF212529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6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4" fontId="18" fillId="16" borderId="0" xfId="0" applyNumberFormat="1" applyFont="1" applyFill="1"/>
    <xf numFmtId="44" fontId="14" fillId="16" borderId="0" xfId="1" applyFont="1" applyFill="1"/>
    <xf numFmtId="0" fontId="3" fillId="0" borderId="0" xfId="0" applyFont="1"/>
    <xf numFmtId="14" fontId="0" fillId="0" borderId="0" xfId="0" quotePrefix="1" applyNumberFormat="1"/>
    <xf numFmtId="44" fontId="3" fillId="0" borderId="1" xfId="1" applyFont="1" applyFill="1" applyBorder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34" fillId="0" borderId="29" xfId="0" applyFont="1" applyBorder="1" applyAlignment="1">
      <alignment horizontal="left" vertical="center"/>
    </xf>
    <xf numFmtId="0" fontId="11" fillId="7" borderId="6" xfId="0" applyFont="1" applyFill="1" applyBorder="1" applyAlignment="1">
      <alignment horizontal="center"/>
    </xf>
    <xf numFmtId="0" fontId="0" fillId="21" borderId="0" xfId="0" applyFill="1"/>
    <xf numFmtId="44" fontId="0" fillId="5" borderId="0" xfId="1" applyFont="1" applyFill="1"/>
    <xf numFmtId="0" fontId="0" fillId="22" borderId="0" xfId="0" applyFill="1"/>
    <xf numFmtId="44" fontId="0" fillId="17" borderId="0" xfId="1" applyFont="1" applyFill="1"/>
    <xf numFmtId="0" fontId="0" fillId="15" borderId="0" xfId="0" applyFill="1"/>
    <xf numFmtId="0" fontId="0" fillId="23" borderId="0" xfId="0" applyFill="1"/>
    <xf numFmtId="0" fontId="0" fillId="21" borderId="33" xfId="0" applyFill="1" applyBorder="1"/>
    <xf numFmtId="0" fontId="0" fillId="24" borderId="0" xfId="0" applyFill="1"/>
    <xf numFmtId="0" fontId="0" fillId="24" borderId="34" xfId="0" applyFill="1" applyBorder="1"/>
    <xf numFmtId="0" fontId="0" fillId="25" borderId="33" xfId="0" applyFill="1" applyBorder="1"/>
    <xf numFmtId="0" fontId="0" fillId="12" borderId="0" xfId="0" applyFill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4" borderId="0" xfId="0" applyNumberFormat="1" applyFill="1"/>
    <xf numFmtId="0" fontId="0" fillId="25" borderId="35" xfId="0" applyFill="1" applyBorder="1"/>
    <xf numFmtId="0" fontId="0" fillId="12" borderId="36" xfId="0" applyFill="1" applyBorder="1"/>
    <xf numFmtId="0" fontId="0" fillId="12" borderId="37" xfId="0" applyFill="1" applyBorder="1"/>
    <xf numFmtId="44" fontId="0" fillId="24" borderId="0" xfId="1" applyFont="1" applyFill="1"/>
    <xf numFmtId="0" fontId="35" fillId="24" borderId="0" xfId="0" applyFont="1" applyFill="1"/>
    <xf numFmtId="44" fontId="0" fillId="0" borderId="0" xfId="1" applyFont="1" applyAlignment="1">
      <alignment horizontal="right"/>
    </xf>
    <xf numFmtId="44" fontId="0" fillId="0" borderId="0" xfId="0" applyNumberFormat="1" applyAlignment="1">
      <alignment horizontal="right"/>
    </xf>
    <xf numFmtId="0" fontId="0" fillId="26" borderId="0" xfId="0" applyFill="1"/>
    <xf numFmtId="44" fontId="0" fillId="26" borderId="0" xfId="0" applyNumberFormat="1" applyFill="1"/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48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FF"/>
      <color rgb="FF66FF99"/>
      <color rgb="FF66FF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609601</xdr:colOff>
      <xdr:row>7</xdr:row>
      <xdr:rowOff>180975</xdr:rowOff>
    </xdr:from>
    <xdr:to>
      <xdr:col>8</xdr:col>
      <xdr:colOff>676275</xdr:colOff>
      <xdr:row>17</xdr:row>
      <xdr:rowOff>93995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4451" y="2124075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1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U248" totalsRowShown="0" headerRowDxfId="140" dataDxfId="139">
  <autoFilter ref="A2:U248" xr:uid="{00000000-000C-0000-FFFF-FFFF00000000}"/>
  <tableColumns count="21">
    <tableColumn id="1" xr3:uid="{00000000-0010-0000-0000-000001000000}" name="MES" dataDxfId="138"/>
    <tableColumn id="2" xr3:uid="{00000000-0010-0000-0000-000002000000}" name="FECHA" dataDxfId="137"/>
    <tableColumn id="3" xr3:uid="{00000000-0010-0000-0000-000003000000}" name="CLASE DE DOC" dataDxfId="136"/>
    <tableColumn id="4" xr3:uid="{00000000-0010-0000-0000-000004000000}" name="TIPO DE DOC" dataDxfId="135"/>
    <tableColumn id="5" xr3:uid="{00000000-0010-0000-0000-000005000000}" name="CORRELATIVO" dataDxfId="134"/>
    <tableColumn id="6" xr3:uid="{00000000-0010-0000-0000-000006000000}" name="NIT PROV" dataDxfId="133"/>
    <tableColumn id="7" xr3:uid="{00000000-0010-0000-0000-000007000000}" name="N PROVEEDOR" dataDxfId="132"/>
    <tableColumn id="8" xr3:uid="{00000000-0010-0000-0000-000008000000}" name="C. EXENTAS" dataDxfId="131" dataCellStyle="Moneda"/>
    <tableColumn id="9" xr3:uid="{00000000-0010-0000-0000-000009000000}" name="I. EXENTAS" dataDxfId="130" dataCellStyle="Moneda"/>
    <tableColumn id="10" xr3:uid="{00000000-0010-0000-0000-00000A000000}" name="IMPOR EX" dataDxfId="129" dataCellStyle="Moneda"/>
    <tableColumn id="11" xr3:uid="{00000000-0010-0000-0000-00000B000000}" name="C. GRAVADA" dataDxfId="128" dataCellStyle="Moneda"/>
    <tableColumn id="12" xr3:uid="{00000000-0010-0000-0000-00000C000000}" name="INTER GRAVA" dataDxfId="127" dataCellStyle="Moneda"/>
    <tableColumn id="13" xr3:uid="{00000000-0010-0000-0000-00000D000000}" name="IMPOR BIENES" dataDxfId="126" dataCellStyle="Moneda"/>
    <tableColumn id="14" xr3:uid="{00000000-0010-0000-0000-00000E000000}" name="IMPOR SERV" dataDxfId="125" dataCellStyle="Moneda"/>
    <tableColumn id="15" xr3:uid="{00000000-0010-0000-0000-00000F000000}" name="IVA" dataDxfId="124" dataCellStyle="Moneda"/>
    <tableColumn id="16" xr3:uid="{00000000-0010-0000-0000-000010000000}" name="TOTAL C." dataDxfId="123" dataCellStyle="Moneda"/>
    <tableColumn id="20" xr3:uid="{00000000-0010-0000-0000-000014000000}" name="DUI" dataDxfId="122" dataCellStyle="Moneda"/>
    <tableColumn id="17" xr3:uid="{00000000-0010-0000-0000-000011000000}" name="ANEXO 3" dataDxfId="121"/>
    <tableColumn id="18" xr3:uid="{363E4375-BE9E-4D56-AEE2-76FD465DF3C6}" name="ANEXO 4" dataDxfId="120" dataCellStyle="Moneda"/>
    <tableColumn id="19" xr3:uid="{A8286D46-9BD1-4017-A3A8-BC49BA43AA1D}" name="ANEXO 5" dataDxfId="119" dataCellStyle="Moneda"/>
    <tableColumn id="21" xr3:uid="{304C2FBA-D30F-4A91-AD90-BD90DED75000}" name="ANEXO 6" dataDxfId="11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41" totalsRowShown="0">
  <autoFilter ref="A2:S41" xr:uid="{00000000-000C-0000-FFFF-FFFF01000000}">
    <filterColumn colId="0">
      <filters>
        <filter val="Enero"/>
      </filters>
    </filterColumn>
  </autoFilter>
  <tableColumns count="19">
    <tableColumn id="19" xr3:uid="{00000000-0010-0000-0100-000013000000}" name="MES" dataDxfId="116"/>
    <tableColumn id="2" xr3:uid="{00000000-0010-0000-0100-000002000000}" name="FECHA" dataDxfId="115"/>
    <tableColumn id="3" xr3:uid="{00000000-0010-0000-0100-000003000000}" name="CLASE DE DOC" dataDxfId="114"/>
    <tableColumn id="4" xr3:uid="{00000000-0010-0000-0100-000004000000}" name="TIPO DE DOC" dataDxfId="113"/>
    <tableColumn id="5" xr3:uid="{00000000-0010-0000-0100-000005000000}" name="N° DE RESOLUCION" dataDxfId="112"/>
    <tableColumn id="6" xr3:uid="{00000000-0010-0000-0100-000006000000}" name="SERIE " dataDxfId="111"/>
    <tableColumn id="7" xr3:uid="{00000000-0010-0000-0100-000007000000}" name="N° DOC" dataDxfId="110"/>
    <tableColumn id="8" xr3:uid="{00000000-0010-0000-0100-000008000000}" name="CONTROL" dataDxfId="109"/>
    <tableColumn id="9" xr3:uid="{00000000-0010-0000-0100-000009000000}" name="NIT DE CLIENTE" dataDxfId="108"/>
    <tableColumn id="10" xr3:uid="{00000000-0010-0000-0100-00000A000000}" name="NOMBRE DE CLIENTE" dataDxfId="107"/>
    <tableColumn id="11" xr3:uid="{00000000-0010-0000-0100-00000B000000}" name="VENTA EXENTA" dataDxfId="106" dataCellStyle="Moneda"/>
    <tableColumn id="12" xr3:uid="{00000000-0010-0000-0100-00000C000000}" name="VENTA NO SUJETA" dataDxfId="105" dataCellStyle="Moneda"/>
    <tableColumn id="13" xr3:uid="{00000000-0010-0000-0100-00000D000000}" name="V. GRAVADA" dataDxfId="104" dataCellStyle="Moneda"/>
    <tableColumn id="14" xr3:uid="{00000000-0010-0000-0100-00000E000000}" name="D.FISCAL" dataDxfId="103" dataCellStyle="Moneda"/>
    <tableColumn id="15" xr3:uid="{00000000-0010-0000-0100-00000F000000}" name="V CTA DE 3" dataDxfId="102" dataCellStyle="Moneda"/>
    <tableColumn id="16" xr3:uid="{00000000-0010-0000-0100-000010000000}" name="D. FISCAL A 3" dataDxfId="101" dataCellStyle="Moneda"/>
    <tableColumn id="17" xr3:uid="{00000000-0010-0000-0100-000011000000}" name="VENTA TOTAL" dataDxfId="100" dataCellStyle="Moneda"/>
    <tableColumn id="20" xr3:uid="{00000000-0010-0000-0100-000014000000}" name="DUI" dataDxfId="99" dataCellStyle="Moneda"/>
    <tableColumn id="18" xr3:uid="{00000000-0010-0000-0100-000012000000}" name="ANEXO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" totalsRowShown="0" dataDxfId="97" dataCellStyle="Moneda">
  <autoFilter ref="A2:V6" xr:uid="{00000000-000C-0000-FFFF-FFFF02000000}"/>
  <tableColumns count="22">
    <tableColumn id="1" xr3:uid="{00000000-0010-0000-0200-000001000000}" name="MES"/>
    <tableColumn id="2" xr3:uid="{00000000-0010-0000-0200-000002000000}" name="FECHA" dataDxfId="96"/>
    <tableColumn id="3" xr3:uid="{00000000-0010-0000-0200-000003000000}" name="CLASE DE DOC"/>
    <tableColumn id="4" xr3:uid="{00000000-0010-0000-0200-000004000000}" name="TIPO DE DOC" dataDxfId="95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4" dataCellStyle="Moneda"/>
    <tableColumn id="13" xr3:uid="{00000000-0010-0000-0200-00000D000000}" name="VENTAS NO" dataDxfId="93" dataCellStyle="Moneda"/>
    <tableColumn id="14" xr3:uid="{00000000-0010-0000-0200-00000E000000}" name="V NO SUJETAS" dataDxfId="92" dataCellStyle="Moneda"/>
    <tableColumn id="15" xr3:uid="{00000000-0010-0000-0200-00000F000000}" name="V GRAVADAS" dataDxfId="91" dataCellStyle="Moneda"/>
    <tableColumn id="16" xr3:uid="{00000000-0010-0000-0200-000010000000}" name="EX IN CA" dataDxfId="90" dataCellStyle="Moneda"/>
    <tableColumn id="17" xr3:uid="{00000000-0010-0000-0200-000011000000}" name="EX OUT CA" dataDxfId="89" dataCellStyle="Moneda"/>
    <tableColumn id="18" xr3:uid="{00000000-0010-0000-0200-000012000000}" name="EX SERVICE" dataDxfId="88" dataCellStyle="Moneda"/>
    <tableColumn id="19" xr3:uid="{00000000-0010-0000-0200-000013000000}" name="V ZONA FRAN" dataDxfId="87" dataCellStyle="Moneda"/>
    <tableColumn id="20" xr3:uid="{00000000-0010-0000-0200-000014000000}" name="V CTA A 3ERO" dataDxfId="86" dataCellStyle="Moneda"/>
    <tableColumn id="21" xr3:uid="{00000000-0010-0000-0200-000015000000}" name="TOTAL VENTA" dataDxfId="85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5" totalsRowCount="1" headerRowDxfId="84" headerRowBorderDxfId="83" tableBorderDxfId="82">
  <autoFilter ref="A1:J4" xr:uid="{00000000-000C-0000-FFFF-FFFF03000000}"/>
  <tableColumns count="10">
    <tableColumn id="1" xr3:uid="{00000000-0010-0000-0300-000001000000}" name="Mes" totalsRowLabel="Total" dataDxfId="81"/>
    <tableColumn id="10" xr3:uid="{00000000-0010-0000-0300-00000A000000}" name="NCR" dataDxfId="80">
      <calculatedColumnFormula>VLOOKUP(Tabla6[[#This Row],[NIT Agente]],Tabla4[#All],2,FALSE)</calculatedColumnFormula>
    </tableColumn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49" totalsRowShown="0">
  <autoFilter ref="A1:B4549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8" totalsRowCount="1" headerRowDxfId="38" dataDxfId="37" headerRowCellStyle="Moneda" dataCellStyle="Moneda">
  <autoFilter ref="A2:S7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36" totalsRow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image" Target="../media/image6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A9" sqref="A9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58" t="s">
        <v>9363</v>
      </c>
      <c r="H2" s="159"/>
      <c r="I2" s="159"/>
      <c r="J2" s="159"/>
      <c r="K2" s="160"/>
    </row>
    <row r="3" spans="2:12 16384:16384" ht="17.25" x14ac:dyDescent="0.3">
      <c r="B3" s="23" t="s">
        <v>17</v>
      </c>
      <c r="D3" s="46" t="s">
        <v>7944</v>
      </c>
      <c r="G3" s="140" t="s">
        <v>9364</v>
      </c>
      <c r="H3" s="153" t="s">
        <v>9434</v>
      </c>
      <c r="I3" s="141"/>
      <c r="J3" s="141"/>
      <c r="K3" s="142"/>
      <c r="L3" s="144">
        <f>LEN(H3)</f>
        <v>36</v>
      </c>
      <c r="XFD3" t="s">
        <v>7944</v>
      </c>
    </row>
    <row r="4" spans="2:12 16384:16384" x14ac:dyDescent="0.25">
      <c r="B4" s="23" t="s">
        <v>2</v>
      </c>
      <c r="D4" s="45" t="s">
        <v>9362</v>
      </c>
      <c r="G4" s="143" t="s">
        <v>9365</v>
      </c>
      <c r="H4" s="144" t="str">
        <f>SUBSTITUTE(H3,"-","")</f>
        <v>2A37F44CFF444AAF96B7FCC453E252CC</v>
      </c>
      <c r="I4" s="144"/>
      <c r="J4" s="144"/>
      <c r="K4" s="145"/>
      <c r="L4" s="144">
        <f t="shared" ref="L4:L8" si="0">LEN(H4)</f>
        <v>32</v>
      </c>
      <c r="XFD4" t="s">
        <v>7981</v>
      </c>
    </row>
    <row r="5" spans="2:12 16384:16384" hidden="1" x14ac:dyDescent="0.25">
      <c r="B5" s="23" t="s">
        <v>3</v>
      </c>
      <c r="D5" s="26" t="s">
        <v>7706</v>
      </c>
      <c r="G5" s="146"/>
      <c r="K5" s="147"/>
      <c r="L5" s="144">
        <f t="shared" si="0"/>
        <v>0</v>
      </c>
      <c r="XFD5" t="s">
        <v>8153</v>
      </c>
    </row>
    <row r="6" spans="2:12 16384:16384" ht="15" hidden="1" customHeight="1" x14ac:dyDescent="0.25">
      <c r="B6" s="23" t="s">
        <v>4</v>
      </c>
      <c r="D6" s="26" t="s">
        <v>0</v>
      </c>
      <c r="G6" s="146"/>
      <c r="K6" s="147"/>
      <c r="L6" s="144">
        <f t="shared" si="0"/>
        <v>0</v>
      </c>
      <c r="XFD6" t="s">
        <v>8265</v>
      </c>
    </row>
    <row r="7" spans="2:12 16384:16384" x14ac:dyDescent="0.25">
      <c r="B7" s="23" t="s">
        <v>5</v>
      </c>
      <c r="D7" s="133"/>
      <c r="G7" s="140" t="s">
        <v>9364</v>
      </c>
      <c r="H7" s="148" t="s">
        <v>9367</v>
      </c>
      <c r="I7" s="141"/>
      <c r="J7" s="141"/>
      <c r="K7" s="142"/>
      <c r="L7" s="144">
        <f t="shared" si="0"/>
        <v>17</v>
      </c>
      <c r="XFD7" t="s">
        <v>8322</v>
      </c>
    </row>
    <row r="8" spans="2:12 16384:16384" x14ac:dyDescent="0.25">
      <c r="B8" s="23" t="s">
        <v>6</v>
      </c>
      <c r="D8" s="43" t="s">
        <v>2876</v>
      </c>
      <c r="G8" s="149" t="s">
        <v>9365</v>
      </c>
      <c r="H8" s="150" t="str">
        <f>SUBSTITUTE(H7,"-","")</f>
        <v>06140602141037</v>
      </c>
      <c r="I8" s="150"/>
      <c r="J8" s="150"/>
      <c r="K8" s="151"/>
      <c r="L8" s="144">
        <f t="shared" si="0"/>
        <v>14</v>
      </c>
      <c r="XFD8" t="s">
        <v>8323</v>
      </c>
    </row>
    <row r="9" spans="2:12 16384:16384" x14ac:dyDescent="0.25">
      <c r="B9" s="23" t="s">
        <v>70</v>
      </c>
      <c r="D9" s="102" t="str">
        <f>IFERROR(IF(D8&lt;&gt;"",VLOOKUP(D8,Tabla4[#All],2,0),IF(D19&lt;&gt;0,VLOOKUP(D19,Tabla4[#All],2,0),0)),"")</f>
        <v>MANEJO INTEGRAL DE DESECHOS SOLIDOS S.E.M. DE C.V.</v>
      </c>
      <c r="XFD9" t="s">
        <v>8324</v>
      </c>
    </row>
    <row r="10" spans="2:12 16384:16384" ht="16.5" customHeight="1" x14ac:dyDescent="0.25">
      <c r="B10" s="23" t="s">
        <v>7</v>
      </c>
      <c r="D10" s="103">
        <v>0</v>
      </c>
      <c r="F10" s="2"/>
      <c r="XFD10" t="s">
        <v>8325</v>
      </c>
    </row>
    <row r="11" spans="2:12 16384:16384" hidden="1" x14ac:dyDescent="0.25">
      <c r="B11" s="23" t="s">
        <v>8</v>
      </c>
      <c r="D11" s="103">
        <v>0</v>
      </c>
      <c r="F11" s="2"/>
      <c r="XFD11" t="s">
        <v>8326</v>
      </c>
    </row>
    <row r="12" spans="2:12 16384:16384" hidden="1" x14ac:dyDescent="0.25">
      <c r="B12" s="23" t="s">
        <v>9</v>
      </c>
      <c r="D12" s="103">
        <v>0</v>
      </c>
      <c r="F12" s="2"/>
      <c r="XFD12" t="s">
        <v>8327</v>
      </c>
    </row>
    <row r="13" spans="2:12 16384:16384" x14ac:dyDescent="0.25">
      <c r="B13" s="23" t="s">
        <v>10</v>
      </c>
      <c r="D13" s="104"/>
      <c r="F13" s="15"/>
      <c r="XFD13" t="s">
        <v>8328</v>
      </c>
    </row>
    <row r="14" spans="2:12 16384:16384" x14ac:dyDescent="0.25">
      <c r="B14" s="23" t="s">
        <v>11</v>
      </c>
      <c r="D14" s="103">
        <v>0</v>
      </c>
      <c r="F14" s="2"/>
      <c r="XFD14" t="s">
        <v>8329</v>
      </c>
    </row>
    <row r="15" spans="2:12 16384:16384" x14ac:dyDescent="0.25">
      <c r="B15" s="23" t="s">
        <v>13</v>
      </c>
      <c r="D15" s="104">
        <v>0</v>
      </c>
      <c r="F15" s="2"/>
    </row>
    <row r="16" spans="2:12 16384:16384" x14ac:dyDescent="0.25">
      <c r="B16" s="23" t="s">
        <v>12</v>
      </c>
      <c r="D16" s="103">
        <v>0</v>
      </c>
      <c r="F16" s="2"/>
    </row>
    <row r="17" spans="2:6" x14ac:dyDescent="0.25">
      <c r="B17" s="23" t="s">
        <v>14</v>
      </c>
      <c r="D17" s="103">
        <f>+(D16++D15+D14+D13)*0.13</f>
        <v>0</v>
      </c>
      <c r="F17" s="2"/>
    </row>
    <row r="18" spans="2:6" x14ac:dyDescent="0.25">
      <c r="B18" s="23" t="s">
        <v>15</v>
      </c>
      <c r="D18" s="103">
        <f>+SUBTOTAL(9,D10,D11,D12,D13,D14,D15,D16,D17)</f>
        <v>0</v>
      </c>
      <c r="F18" s="2"/>
    </row>
    <row r="19" spans="2:6" x14ac:dyDescent="0.25">
      <c r="B19" s="23" t="s">
        <v>7943</v>
      </c>
      <c r="D19" s="105"/>
    </row>
    <row r="20" spans="2:6" x14ac:dyDescent="0.25">
      <c r="B20" s="23" t="s">
        <v>16</v>
      </c>
      <c r="D20" s="105" t="s">
        <v>8045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8946</v>
      </c>
      <c r="C1" s="54" t="s">
        <v>8945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8922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5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8882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5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8882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8943</v>
      </c>
      <c r="O4" t="str">
        <f t="shared" si="4"/>
        <v>06140802181017</v>
      </c>
      <c r="P4" t="s">
        <v>8944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5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8942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5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8846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5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8876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5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8849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5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8876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5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8915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5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8915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5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8915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5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8915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5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8936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5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8913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5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8941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5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8909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5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8876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5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8877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5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8877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5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8917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5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8878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5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8878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5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8878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5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8916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5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8916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5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8916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5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8916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5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8916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5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8912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8933</v>
      </c>
      <c r="O30" t="str">
        <f t="shared" si="4"/>
        <v>06141802881201</v>
      </c>
      <c r="P30" t="s">
        <v>8934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5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8912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5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8880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5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8880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5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8880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5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8915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5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8915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5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8881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5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8882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8938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5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8882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5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8882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5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8882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5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8882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5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8882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5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8882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5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8937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5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8936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5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8936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5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8914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8935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5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8914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5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8914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5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8913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5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8913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5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8913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5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8849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5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8849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5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8849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5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8849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5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8849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5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8826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8933</v>
      </c>
      <c r="O59" t="str">
        <f t="shared" si="4"/>
        <v>06141802881201</v>
      </c>
      <c r="P59" t="s">
        <v>8934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5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8827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5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8827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5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8932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5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8846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5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8828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5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8845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5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8834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5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8834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5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5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5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5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5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5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5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8921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5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8920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5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8919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5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8918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5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8911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5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8910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5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8909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5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8876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5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8877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5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8917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5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8917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5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8917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5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8917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5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8917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5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8917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5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8917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5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8878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5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8879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5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8879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5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8879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5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8916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5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8916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5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8912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5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8915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5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8881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5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8882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5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8882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5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8882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5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8914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5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8914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5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8913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5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8913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5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8849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5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8849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5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5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8828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5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8828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5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5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8832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8870</v>
      </c>
      <c r="O112" t="str">
        <f t="shared" si="9"/>
        <v>06141203201065</v>
      </c>
      <c r="P112" t="s">
        <v>8871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5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5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5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8839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5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8849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5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8849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5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8849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5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8849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5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8849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5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8834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5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8834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5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8849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5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8869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8864</v>
      </c>
      <c r="O124" t="str">
        <f t="shared" si="9"/>
        <v>12051405761016</v>
      </c>
      <c r="P124" t="s">
        <v>8865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5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8849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5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8826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5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8827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5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8827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5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8828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5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8828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8868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8867</v>
      </c>
      <c r="AA130" s="115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8828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5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8829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5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8830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5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8830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5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8831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5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8832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5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8832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5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8832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5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8832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5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8833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5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8833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5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8834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5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8834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5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8834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5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8834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5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8835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5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8835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5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8866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5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8837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5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8837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5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8837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5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8837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5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8837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5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8837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5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8838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5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8838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5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8838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5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8838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8864</v>
      </c>
      <c r="O158" t="str">
        <f t="shared" si="14"/>
        <v>12051405761016</v>
      </c>
      <c r="P158" t="s">
        <v>8865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5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8843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5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8843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5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8839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5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8840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8862</v>
      </c>
      <c r="O162" t="str">
        <f t="shared" si="14"/>
        <v>06141808121063</v>
      </c>
      <c r="P162" t="s">
        <v>8863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5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8861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5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8842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5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5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5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5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5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5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5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8860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5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5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5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5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8849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5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8827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8847</v>
      </c>
      <c r="O176" t="str">
        <f t="shared" si="14"/>
        <v>03021608841022</v>
      </c>
      <c r="P176" t="s">
        <v>8848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5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8827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5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8827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5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8846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5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8828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5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8828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5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8829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5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8829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5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8829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5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8829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5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8829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5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8829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5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8830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5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8830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5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8845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5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8845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5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8845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5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8831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5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8831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5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8834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5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8834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5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8834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5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8834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5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8834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5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8834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5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8834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5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8834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5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8835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5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8836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5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8836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5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8837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5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8844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5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8844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5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8844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5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8844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5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8843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5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8843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5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8843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5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8843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5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8839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5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8842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5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8842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5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5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5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5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5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5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8841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5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8841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5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5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5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5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5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5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5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5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5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5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5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5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5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5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5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5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5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5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5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5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5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5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5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5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5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5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5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5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5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5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5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5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5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5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5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5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5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5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5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5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5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5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5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5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5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5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5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5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5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5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5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5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5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5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5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5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5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5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5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5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5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5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5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5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5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5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5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5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5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5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5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5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5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5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5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5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5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5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5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5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5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5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5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5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5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5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5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5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5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5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5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5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5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5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5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5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5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5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5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5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5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5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5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5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5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5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5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5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5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5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5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5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5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5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5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5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5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5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5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5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5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5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5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5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5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5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5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5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5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5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5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5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5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5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5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5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5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5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5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5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5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5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5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5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5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5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5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5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5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5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5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5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5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5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5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5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5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5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5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5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5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5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5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5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5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5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5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5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5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5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5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5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5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5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5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5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5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5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5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5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5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5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5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5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5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5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5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5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5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5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5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5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5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5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5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5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5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5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5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5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5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5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5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5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5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5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5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5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5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5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5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5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5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5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5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5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5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5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5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5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5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5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5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5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5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5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5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5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5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5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5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5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5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5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5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5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5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5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5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5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5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5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5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5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5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5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5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5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5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5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5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5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5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5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5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5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5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5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5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5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5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5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5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5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5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5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5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5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5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5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5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5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5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5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5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5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5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5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5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5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5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5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5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5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5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5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5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5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5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5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5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5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5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5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5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5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5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5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5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5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5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5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5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5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5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5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5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5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5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5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5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5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5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5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5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5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5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5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5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5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5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5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5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5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5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5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5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5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5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5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5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5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5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5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5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5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5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5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5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5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5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5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5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5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5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5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5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5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5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5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5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5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5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5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5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5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5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5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5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5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5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5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5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5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5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5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5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5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5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5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5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5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5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5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5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5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5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5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5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5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5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5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5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5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5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5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5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5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5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5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5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5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5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5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5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5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5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5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5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5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5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5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5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5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5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5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5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5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5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5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5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5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5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5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5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5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5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5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5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5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5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5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5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5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5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5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5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5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5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5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5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5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5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5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5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5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5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5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5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5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5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5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5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5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5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5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47" priority="1"/>
    <cfRule type="duplicateValues" dxfId="146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61"/>
  <sheetViews>
    <sheetView tabSelected="1" zoomScale="85" zoomScaleNormal="85" workbookViewId="0">
      <selection activeCell="I18" sqref="I1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38" bestFit="1" customWidth="1"/>
    <col min="6" max="6" width="14.7109375" customWidth="1"/>
    <col min="7" max="7" width="36.5703125" customWidth="1"/>
    <col min="8" max="8" width="13.140625" style="113" customWidth="1"/>
    <col min="9" max="9" width="12.5703125" style="113" customWidth="1"/>
    <col min="10" max="10" width="13.42578125" style="113" bestFit="1" customWidth="1"/>
    <col min="11" max="11" width="14.28515625" style="113" customWidth="1"/>
    <col min="12" max="12" width="15.140625" style="113" customWidth="1"/>
    <col min="13" max="13" width="15.85546875" style="113" customWidth="1"/>
    <col min="14" max="14" width="14.140625" style="113" customWidth="1"/>
    <col min="15" max="15" width="12.85546875" style="113" customWidth="1"/>
    <col min="16" max="17" width="14.140625" style="113" customWidth="1"/>
    <col min="18" max="18" width="11.42578125" customWidth="1"/>
  </cols>
  <sheetData>
    <row r="1" spans="1:21" x14ac:dyDescent="0.25">
      <c r="C1" s="125"/>
      <c r="D1" s="125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s="132" t="s">
        <v>5</v>
      </c>
      <c r="F2" t="s">
        <v>6</v>
      </c>
      <c r="G2" t="s">
        <v>70</v>
      </c>
      <c r="H2" s="113" t="s">
        <v>7</v>
      </c>
      <c r="I2" s="113" t="s">
        <v>8</v>
      </c>
      <c r="J2" s="113" t="s">
        <v>9</v>
      </c>
      <c r="K2" s="113" t="s">
        <v>10</v>
      </c>
      <c r="L2" s="113" t="s">
        <v>11</v>
      </c>
      <c r="M2" s="113" t="s">
        <v>13</v>
      </c>
      <c r="N2" s="113" t="s">
        <v>12</v>
      </c>
      <c r="O2" s="113" t="s">
        <v>14</v>
      </c>
      <c r="P2" s="113" t="s">
        <v>15</v>
      </c>
      <c r="Q2" s="113" t="s">
        <v>7943</v>
      </c>
      <c r="R2" t="s">
        <v>16</v>
      </c>
      <c r="S2" t="s">
        <v>9245</v>
      </c>
      <c r="T2" t="s">
        <v>9246</v>
      </c>
      <c r="U2" t="s">
        <v>9247</v>
      </c>
    </row>
    <row r="3" spans="1:21" x14ac:dyDescent="0.25">
      <c r="A3" t="s">
        <v>7944</v>
      </c>
      <c r="B3" t="s">
        <v>9347</v>
      </c>
      <c r="C3" t="s">
        <v>7706</v>
      </c>
      <c r="D3" t="s">
        <v>0</v>
      </c>
      <c r="E3">
        <v>27165</v>
      </c>
      <c r="F3" t="s">
        <v>6961</v>
      </c>
      <c r="G3" t="s">
        <v>6962</v>
      </c>
      <c r="H3" s="2">
        <v>0</v>
      </c>
      <c r="I3" s="2">
        <v>0</v>
      </c>
      <c r="J3" s="2">
        <v>0</v>
      </c>
      <c r="K3" s="157">
        <v>9</v>
      </c>
      <c r="L3" s="2">
        <v>0</v>
      </c>
      <c r="M3" s="2">
        <v>0</v>
      </c>
      <c r="N3" s="2">
        <v>0</v>
      </c>
      <c r="O3" s="2">
        <v>1.17</v>
      </c>
      <c r="P3" s="2">
        <v>10.17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7944</v>
      </c>
      <c r="B4" t="s">
        <v>9345</v>
      </c>
      <c r="C4" t="s">
        <v>7706</v>
      </c>
      <c r="D4" t="s">
        <v>0</v>
      </c>
      <c r="E4">
        <v>26924</v>
      </c>
      <c r="F4" t="s">
        <v>6961</v>
      </c>
      <c r="G4" t="s">
        <v>6962</v>
      </c>
      <c r="H4" s="2">
        <v>0</v>
      </c>
      <c r="I4" s="2">
        <v>0</v>
      </c>
      <c r="J4" s="2">
        <v>0</v>
      </c>
      <c r="K4" s="157">
        <v>103.8</v>
      </c>
      <c r="L4" s="2">
        <v>0</v>
      </c>
      <c r="M4" s="2">
        <v>0</v>
      </c>
      <c r="N4" s="2">
        <v>0</v>
      </c>
      <c r="O4" s="2">
        <v>13.494</v>
      </c>
      <c r="P4" s="2">
        <v>117.294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7944</v>
      </c>
      <c r="B5" t="s">
        <v>9345</v>
      </c>
      <c r="C5" t="s">
        <v>7706</v>
      </c>
      <c r="D5" t="s">
        <v>0</v>
      </c>
      <c r="E5">
        <v>25313</v>
      </c>
      <c r="F5" t="s">
        <v>9217</v>
      </c>
      <c r="G5" t="s">
        <v>9229</v>
      </c>
      <c r="H5" s="2">
        <v>0</v>
      </c>
      <c r="I5" s="2">
        <v>0</v>
      </c>
      <c r="J5" s="2">
        <v>0</v>
      </c>
      <c r="K5" s="157">
        <v>6.59</v>
      </c>
      <c r="L5" s="2">
        <v>0</v>
      </c>
      <c r="M5" s="2">
        <v>0</v>
      </c>
      <c r="N5" s="2">
        <v>0</v>
      </c>
      <c r="O5" s="2">
        <v>0.85670000000000002</v>
      </c>
      <c r="P5" s="2">
        <v>7.4466999999999999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7944</v>
      </c>
      <c r="B6" t="s">
        <v>9345</v>
      </c>
      <c r="C6" t="s">
        <v>7706</v>
      </c>
      <c r="D6" t="s">
        <v>0</v>
      </c>
      <c r="E6">
        <v>25312</v>
      </c>
      <c r="F6" t="s">
        <v>9217</v>
      </c>
      <c r="G6" t="s">
        <v>9229</v>
      </c>
      <c r="H6" s="2">
        <v>2.61</v>
      </c>
      <c r="I6" s="2">
        <v>0</v>
      </c>
      <c r="J6" s="2">
        <v>0</v>
      </c>
      <c r="K6" s="15">
        <v>30.34</v>
      </c>
      <c r="L6" s="2">
        <v>0</v>
      </c>
      <c r="M6" s="2">
        <v>0</v>
      </c>
      <c r="N6" s="2">
        <v>0</v>
      </c>
      <c r="O6" s="2">
        <v>3.9441999999999999</v>
      </c>
      <c r="P6" s="2">
        <v>36.894200000000005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7944</v>
      </c>
      <c r="B7" t="s">
        <v>9349</v>
      </c>
      <c r="C7" t="s">
        <v>7706</v>
      </c>
      <c r="D7" t="s">
        <v>0</v>
      </c>
      <c r="E7">
        <v>25801</v>
      </c>
      <c r="F7" t="s">
        <v>9217</v>
      </c>
      <c r="G7" t="s">
        <v>9229</v>
      </c>
      <c r="H7" s="2">
        <v>2.67</v>
      </c>
      <c r="I7" s="2">
        <v>0</v>
      </c>
      <c r="J7" s="2">
        <v>0</v>
      </c>
      <c r="K7" s="15">
        <v>26.84</v>
      </c>
      <c r="L7" s="2">
        <v>0</v>
      </c>
      <c r="M7" s="2">
        <v>0</v>
      </c>
      <c r="N7" s="2">
        <v>0</v>
      </c>
      <c r="O7" s="2">
        <v>3.4892000000000003</v>
      </c>
      <c r="P7" s="2">
        <v>32.999200000000002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7944</v>
      </c>
      <c r="B8" t="s">
        <v>9349</v>
      </c>
      <c r="C8" t="s">
        <v>7706</v>
      </c>
      <c r="D8" t="s">
        <v>0</v>
      </c>
      <c r="E8">
        <v>26101</v>
      </c>
      <c r="F8" t="s">
        <v>9217</v>
      </c>
      <c r="G8" t="s">
        <v>9229</v>
      </c>
      <c r="H8" s="2">
        <v>2.16</v>
      </c>
      <c r="I8" s="2">
        <v>0</v>
      </c>
      <c r="J8" s="2">
        <v>0</v>
      </c>
      <c r="K8" s="15">
        <v>20.71</v>
      </c>
      <c r="L8" s="2">
        <v>0</v>
      </c>
      <c r="M8" s="2">
        <v>0</v>
      </c>
      <c r="N8" s="2">
        <v>0</v>
      </c>
      <c r="O8" s="2">
        <v>2.6923000000000004</v>
      </c>
      <c r="P8" s="2">
        <v>25.5623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7944</v>
      </c>
      <c r="B9" t="s">
        <v>9353</v>
      </c>
      <c r="C9" t="s">
        <v>7706</v>
      </c>
      <c r="D9" t="s">
        <v>0</v>
      </c>
      <c r="E9">
        <v>26559</v>
      </c>
      <c r="F9" t="s">
        <v>9217</v>
      </c>
      <c r="G9" t="s">
        <v>9229</v>
      </c>
      <c r="H9" s="2">
        <v>2.63</v>
      </c>
      <c r="I9" s="2">
        <v>0</v>
      </c>
      <c r="J9" s="2">
        <v>0</v>
      </c>
      <c r="K9" s="15">
        <v>25.11</v>
      </c>
      <c r="L9" s="2">
        <v>0</v>
      </c>
      <c r="M9" s="2">
        <v>0</v>
      </c>
      <c r="N9" s="2">
        <v>0</v>
      </c>
      <c r="O9" s="2">
        <v>3.2643</v>
      </c>
      <c r="P9" s="2">
        <v>31.004299999999997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7944</v>
      </c>
      <c r="B10" t="s">
        <v>9413</v>
      </c>
      <c r="C10" t="s">
        <v>7706</v>
      </c>
      <c r="D10" t="s">
        <v>0</v>
      </c>
      <c r="E10">
        <v>27123</v>
      </c>
      <c r="F10" t="s">
        <v>9217</v>
      </c>
      <c r="G10" t="s">
        <v>9229</v>
      </c>
      <c r="H10" s="2">
        <v>2.2199999999999998</v>
      </c>
      <c r="I10" s="2">
        <v>0</v>
      </c>
      <c r="J10" s="2">
        <v>0</v>
      </c>
      <c r="K10" s="15">
        <v>21.93</v>
      </c>
      <c r="L10" s="2">
        <v>0</v>
      </c>
      <c r="M10" s="2">
        <v>0</v>
      </c>
      <c r="N10" s="2">
        <v>0</v>
      </c>
      <c r="O10" s="2">
        <v>2.8509000000000002</v>
      </c>
      <c r="P10" s="2">
        <v>27.000899999999998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7944</v>
      </c>
      <c r="B11" t="s">
        <v>9362</v>
      </c>
      <c r="C11" t="s">
        <v>7706</v>
      </c>
      <c r="D11" t="s">
        <v>0</v>
      </c>
      <c r="E11">
        <v>27544</v>
      </c>
      <c r="F11" t="s">
        <v>9217</v>
      </c>
      <c r="G11" t="s">
        <v>9229</v>
      </c>
      <c r="H11" s="2">
        <v>2.39</v>
      </c>
      <c r="I11" s="2">
        <v>0</v>
      </c>
      <c r="J11" s="2">
        <v>0</v>
      </c>
      <c r="K11" s="15">
        <v>23.56</v>
      </c>
      <c r="L11" s="2">
        <v>0</v>
      </c>
      <c r="M11" s="2">
        <v>0</v>
      </c>
      <c r="N11" s="2">
        <v>0</v>
      </c>
      <c r="O11" s="2">
        <v>3.0627999999999997</v>
      </c>
      <c r="P11" s="2">
        <v>29.012799999999999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7944</v>
      </c>
      <c r="B12" t="s">
        <v>9386</v>
      </c>
      <c r="C12" s="21" t="s">
        <v>9232</v>
      </c>
      <c r="D12" t="s">
        <v>0</v>
      </c>
      <c r="E12" t="s">
        <v>9416</v>
      </c>
      <c r="F12" t="s">
        <v>1340</v>
      </c>
      <c r="G12" t="s">
        <v>1341</v>
      </c>
      <c r="H12" s="2">
        <v>0</v>
      </c>
      <c r="I12" s="2">
        <v>0</v>
      </c>
      <c r="J12" s="2">
        <v>0</v>
      </c>
      <c r="K12" s="15">
        <v>32.57</v>
      </c>
      <c r="L12" s="2">
        <v>0</v>
      </c>
      <c r="M12" s="2">
        <v>0</v>
      </c>
      <c r="N12" s="2">
        <v>0</v>
      </c>
      <c r="O12" s="2">
        <v>4.2340999999999998</v>
      </c>
      <c r="P12" s="2">
        <v>36.804099999999998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7944</v>
      </c>
      <c r="B13" t="s">
        <v>9256</v>
      </c>
      <c r="C13" t="s">
        <v>7706</v>
      </c>
      <c r="D13" t="s">
        <v>0</v>
      </c>
      <c r="E13">
        <v>9545</v>
      </c>
      <c r="F13" t="s">
        <v>3529</v>
      </c>
      <c r="G13" t="s">
        <v>3530</v>
      </c>
      <c r="H13" s="2">
        <v>0</v>
      </c>
      <c r="I13" s="2">
        <v>0</v>
      </c>
      <c r="J13" s="2">
        <v>0</v>
      </c>
      <c r="K13" s="157">
        <v>228.32</v>
      </c>
      <c r="L13" s="2">
        <v>0</v>
      </c>
      <c r="M13" s="2">
        <v>0</v>
      </c>
      <c r="N13" s="2">
        <v>0</v>
      </c>
      <c r="O13" s="2">
        <v>29.6816</v>
      </c>
      <c r="P13" s="2">
        <v>258.0016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7944</v>
      </c>
      <c r="B14" t="s">
        <v>9322</v>
      </c>
      <c r="C14" t="s">
        <v>7706</v>
      </c>
      <c r="D14" t="s">
        <v>0</v>
      </c>
      <c r="E14">
        <v>62</v>
      </c>
      <c r="F14" t="s">
        <v>9219</v>
      </c>
      <c r="G14" s="42" t="s">
        <v>9220</v>
      </c>
      <c r="H14" s="2">
        <v>0</v>
      </c>
      <c r="I14" s="2">
        <v>0</v>
      </c>
      <c r="J14" s="2">
        <v>0</v>
      </c>
      <c r="K14" s="15">
        <v>1576</v>
      </c>
      <c r="L14" s="2">
        <v>0</v>
      </c>
      <c r="M14" s="2">
        <v>0</v>
      </c>
      <c r="N14" s="2">
        <v>0</v>
      </c>
      <c r="O14" s="2">
        <v>204.88</v>
      </c>
      <c r="P14" s="2">
        <v>1780.88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7944</v>
      </c>
      <c r="B15" s="126" t="s">
        <v>9295</v>
      </c>
      <c r="C15" t="s">
        <v>7706</v>
      </c>
      <c r="D15" t="s">
        <v>0</v>
      </c>
      <c r="E15">
        <v>53386</v>
      </c>
      <c r="F15" t="s">
        <v>1674</v>
      </c>
      <c r="G15" t="s">
        <v>1675</v>
      </c>
      <c r="H15" s="2">
        <v>0</v>
      </c>
      <c r="I15" s="2">
        <v>0</v>
      </c>
      <c r="J15" s="2">
        <v>0</v>
      </c>
      <c r="K15" s="15">
        <v>279.3</v>
      </c>
      <c r="L15" s="2">
        <v>0</v>
      </c>
      <c r="M15" s="2">
        <v>0</v>
      </c>
      <c r="N15" s="2">
        <v>0</v>
      </c>
      <c r="O15" s="2">
        <v>36.309000000000005</v>
      </c>
      <c r="P15" s="2">
        <v>315.60900000000004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7944</v>
      </c>
      <c r="B16" t="s">
        <v>9415</v>
      </c>
      <c r="C16" t="s">
        <v>7706</v>
      </c>
      <c r="D16" t="s">
        <v>0</v>
      </c>
      <c r="E16">
        <v>23616</v>
      </c>
      <c r="F16" t="s">
        <v>1674</v>
      </c>
      <c r="G16" t="s">
        <v>1675</v>
      </c>
      <c r="H16" s="2">
        <v>0</v>
      </c>
      <c r="I16" s="2">
        <v>0</v>
      </c>
      <c r="J16" s="2">
        <v>0</v>
      </c>
      <c r="K16" s="15">
        <v>35.19</v>
      </c>
      <c r="L16" s="2">
        <v>0</v>
      </c>
      <c r="M16" s="2">
        <v>0</v>
      </c>
      <c r="N16" s="2">
        <v>0</v>
      </c>
      <c r="O16" s="2">
        <v>4.5747</v>
      </c>
      <c r="P16" s="2">
        <v>39.764699999999998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7944</v>
      </c>
      <c r="B17" t="s">
        <v>9261</v>
      </c>
      <c r="C17" t="s">
        <v>7706</v>
      </c>
      <c r="D17" t="s">
        <v>0</v>
      </c>
      <c r="E17">
        <v>32197963</v>
      </c>
      <c r="F17" t="s">
        <v>3436</v>
      </c>
      <c r="G17" t="s">
        <v>3437</v>
      </c>
      <c r="H17" s="2">
        <v>0</v>
      </c>
      <c r="I17" s="2">
        <v>0</v>
      </c>
      <c r="J17" s="2">
        <v>0</v>
      </c>
      <c r="K17" s="15">
        <v>31.51</v>
      </c>
      <c r="L17" s="2">
        <v>0</v>
      </c>
      <c r="M17" s="2">
        <v>0</v>
      </c>
      <c r="N17" s="2">
        <v>0</v>
      </c>
      <c r="O17" s="2">
        <v>4.0963000000000003</v>
      </c>
      <c r="P17" s="2">
        <v>35.606300000000005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7944</v>
      </c>
      <c r="B18" t="s">
        <v>9413</v>
      </c>
      <c r="C18" s="21" t="s">
        <v>9232</v>
      </c>
      <c r="D18" t="s">
        <v>0</v>
      </c>
      <c r="E18" t="s">
        <v>9414</v>
      </c>
      <c r="F18" t="s">
        <v>3266</v>
      </c>
      <c r="G18" t="s">
        <v>3267</v>
      </c>
      <c r="H18" s="2">
        <v>0</v>
      </c>
      <c r="I18" s="2">
        <v>0</v>
      </c>
      <c r="J18" s="2">
        <v>0</v>
      </c>
      <c r="K18" s="15">
        <v>158.63999999999999</v>
      </c>
      <c r="L18" s="2">
        <v>0</v>
      </c>
      <c r="M18" s="2">
        <v>0</v>
      </c>
      <c r="N18" s="2">
        <v>0</v>
      </c>
      <c r="O18" s="2">
        <v>20.623200000000001</v>
      </c>
      <c r="P18" s="2">
        <v>179.26319999999998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7944</v>
      </c>
      <c r="B19" t="s">
        <v>9413</v>
      </c>
      <c r="C19" s="21" t="s">
        <v>9232</v>
      </c>
      <c r="D19" t="s">
        <v>0</v>
      </c>
      <c r="E19" t="s">
        <v>9412</v>
      </c>
      <c r="F19" t="s">
        <v>1798</v>
      </c>
      <c r="G19" t="s">
        <v>1799</v>
      </c>
      <c r="H19" s="2">
        <v>0</v>
      </c>
      <c r="I19" s="2">
        <v>0</v>
      </c>
      <c r="J19" s="2">
        <v>0</v>
      </c>
      <c r="K19" s="15">
        <v>50</v>
      </c>
      <c r="L19" s="2">
        <v>0</v>
      </c>
      <c r="M19" s="2">
        <v>0</v>
      </c>
      <c r="N19" s="2">
        <v>0</v>
      </c>
      <c r="O19" s="2">
        <v>6.5</v>
      </c>
      <c r="P19" s="2">
        <v>56.5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7944</v>
      </c>
      <c r="B20" t="s">
        <v>9348</v>
      </c>
      <c r="C20" s="21" t="s">
        <v>9232</v>
      </c>
      <c r="D20" t="s">
        <v>0</v>
      </c>
      <c r="E20" t="s">
        <v>9411</v>
      </c>
      <c r="F20" t="s">
        <v>1798</v>
      </c>
      <c r="G20" t="s">
        <v>1799</v>
      </c>
      <c r="H20" s="2">
        <v>58.89</v>
      </c>
      <c r="I20" s="2">
        <v>0</v>
      </c>
      <c r="J20" s="2">
        <v>0</v>
      </c>
      <c r="K20" s="15">
        <v>0</v>
      </c>
      <c r="L20" s="2">
        <v>0</v>
      </c>
      <c r="M20" s="2">
        <v>0</v>
      </c>
      <c r="N20" s="2">
        <v>0</v>
      </c>
      <c r="O20" s="2">
        <v>0</v>
      </c>
      <c r="P20" s="2">
        <v>58.89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7944</v>
      </c>
      <c r="B21" t="s">
        <v>9322</v>
      </c>
      <c r="C21" t="s">
        <v>7706</v>
      </c>
      <c r="D21" t="s">
        <v>0</v>
      </c>
      <c r="E21">
        <v>4198458</v>
      </c>
      <c r="F21" t="s">
        <v>1506</v>
      </c>
      <c r="G21" t="s">
        <v>1507</v>
      </c>
      <c r="H21" s="2">
        <v>0</v>
      </c>
      <c r="I21" s="2">
        <v>0</v>
      </c>
      <c r="J21" s="2">
        <v>0</v>
      </c>
      <c r="K21" s="15">
        <v>91.1</v>
      </c>
      <c r="L21" s="2">
        <v>0</v>
      </c>
      <c r="M21" s="2">
        <v>0</v>
      </c>
      <c r="N21" s="2">
        <v>0</v>
      </c>
      <c r="O21" s="2">
        <v>11.843</v>
      </c>
      <c r="P21" s="2">
        <v>102.943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7944</v>
      </c>
      <c r="B22" t="s">
        <v>9355</v>
      </c>
      <c r="C22" s="21" t="s">
        <v>9232</v>
      </c>
      <c r="D22" t="s">
        <v>0</v>
      </c>
      <c r="E22" t="s">
        <v>9375</v>
      </c>
      <c r="F22" t="s">
        <v>1311</v>
      </c>
      <c r="G22" t="s">
        <v>1312</v>
      </c>
      <c r="H22" s="2">
        <v>13.78</v>
      </c>
      <c r="I22" s="2">
        <v>0</v>
      </c>
      <c r="J22" s="2">
        <v>0</v>
      </c>
      <c r="K22" s="15">
        <v>142.66999999999999</v>
      </c>
      <c r="L22" s="2">
        <v>0</v>
      </c>
      <c r="M22" s="2">
        <v>0</v>
      </c>
      <c r="N22" s="2">
        <v>0</v>
      </c>
      <c r="O22" s="2">
        <v>18.5471</v>
      </c>
      <c r="P22" s="2">
        <v>174.99709999999999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7944</v>
      </c>
      <c r="B23" t="s">
        <v>9288</v>
      </c>
      <c r="C23" t="s">
        <v>7706</v>
      </c>
      <c r="D23" t="s">
        <v>0</v>
      </c>
      <c r="E23">
        <v>29746</v>
      </c>
      <c r="F23" t="s">
        <v>7722</v>
      </c>
      <c r="G23" t="s">
        <v>7723</v>
      </c>
      <c r="H23" s="2">
        <v>3.17</v>
      </c>
      <c r="I23" s="2">
        <v>0</v>
      </c>
      <c r="J23" s="2">
        <v>0</v>
      </c>
      <c r="K23" s="15">
        <v>32.590000000000003</v>
      </c>
      <c r="L23" s="2">
        <v>0</v>
      </c>
      <c r="M23" s="2">
        <v>0</v>
      </c>
      <c r="N23" s="2">
        <v>0</v>
      </c>
      <c r="O23" s="2">
        <v>4.2367000000000008</v>
      </c>
      <c r="P23" s="2">
        <v>39.996700000000004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7944</v>
      </c>
      <c r="B24" t="s">
        <v>9352</v>
      </c>
      <c r="C24" s="21" t="s">
        <v>9232</v>
      </c>
      <c r="D24" t="s">
        <v>0</v>
      </c>
      <c r="E24" t="s">
        <v>9374</v>
      </c>
      <c r="F24" t="s">
        <v>1317</v>
      </c>
      <c r="G24" t="s">
        <v>1318</v>
      </c>
      <c r="H24" s="2">
        <v>0</v>
      </c>
      <c r="I24" s="2">
        <v>0</v>
      </c>
      <c r="J24" s="2">
        <v>0</v>
      </c>
      <c r="K24" s="15">
        <v>3.5</v>
      </c>
      <c r="L24" s="2">
        <v>0</v>
      </c>
      <c r="M24" s="2">
        <v>0</v>
      </c>
      <c r="N24" s="2">
        <v>0</v>
      </c>
      <c r="O24" s="2">
        <v>0.45500000000000002</v>
      </c>
      <c r="P24" s="2">
        <v>3.9550000000000001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7944</v>
      </c>
      <c r="B25" t="s">
        <v>9362</v>
      </c>
      <c r="C25" s="21" t="s">
        <v>9232</v>
      </c>
      <c r="D25" t="s">
        <v>0</v>
      </c>
      <c r="E25" t="s">
        <v>9373</v>
      </c>
      <c r="F25" t="s">
        <v>1317</v>
      </c>
      <c r="G25" t="s">
        <v>1318</v>
      </c>
      <c r="H25" s="2">
        <v>0</v>
      </c>
      <c r="I25" s="2">
        <v>0</v>
      </c>
      <c r="J25" s="2">
        <v>0</v>
      </c>
      <c r="K25" s="15">
        <v>37.96</v>
      </c>
      <c r="L25" s="2">
        <v>0</v>
      </c>
      <c r="M25" s="2">
        <v>0</v>
      </c>
      <c r="N25" s="2">
        <v>0</v>
      </c>
      <c r="O25" s="2">
        <v>4.9348000000000001</v>
      </c>
      <c r="P25" s="2">
        <v>42.894800000000004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7944</v>
      </c>
      <c r="B26" t="s">
        <v>9348</v>
      </c>
      <c r="C26" s="21" t="s">
        <v>9232</v>
      </c>
      <c r="D26" t="s">
        <v>0</v>
      </c>
      <c r="E26" t="s">
        <v>9372</v>
      </c>
      <c r="F26" t="s">
        <v>1317</v>
      </c>
      <c r="G26" t="s">
        <v>1318</v>
      </c>
      <c r="H26" s="2">
        <v>0</v>
      </c>
      <c r="I26" s="2">
        <v>0</v>
      </c>
      <c r="J26" s="2">
        <v>0</v>
      </c>
      <c r="K26" s="15">
        <v>29.56</v>
      </c>
      <c r="L26" s="2">
        <v>0</v>
      </c>
      <c r="M26" s="2">
        <v>0</v>
      </c>
      <c r="N26" s="2">
        <v>0</v>
      </c>
      <c r="O26" s="2">
        <v>3.8428</v>
      </c>
      <c r="P26" s="2">
        <v>33.402799999999999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7944</v>
      </c>
      <c r="B27" t="s">
        <v>9371</v>
      </c>
      <c r="C27" t="s">
        <v>7706</v>
      </c>
      <c r="D27" t="s">
        <v>0</v>
      </c>
      <c r="E27">
        <v>17838</v>
      </c>
      <c r="F27" t="s">
        <v>2771</v>
      </c>
      <c r="G27" t="s">
        <v>2772</v>
      </c>
      <c r="H27" s="2">
        <v>4.75</v>
      </c>
      <c r="I27" s="2">
        <v>0</v>
      </c>
      <c r="J27" s="2">
        <v>0</v>
      </c>
      <c r="K27" s="15">
        <v>48.89</v>
      </c>
      <c r="L27" s="2">
        <v>0</v>
      </c>
      <c r="M27" s="2">
        <v>0</v>
      </c>
      <c r="N27" s="2">
        <v>0</v>
      </c>
      <c r="O27" s="2">
        <v>6.3557000000000006</v>
      </c>
      <c r="P27" s="2">
        <v>59.995699999999999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7944</v>
      </c>
      <c r="B28" t="s">
        <v>9361</v>
      </c>
      <c r="C28" t="s">
        <v>7706</v>
      </c>
      <c r="D28" t="s">
        <v>0</v>
      </c>
      <c r="E28">
        <v>12763</v>
      </c>
      <c r="F28" t="s">
        <v>9369</v>
      </c>
      <c r="G28" t="s">
        <v>9370</v>
      </c>
      <c r="H28" s="2">
        <v>4.07</v>
      </c>
      <c r="I28" s="2">
        <v>0</v>
      </c>
      <c r="J28" s="2">
        <v>0</v>
      </c>
      <c r="K28" s="15">
        <v>40.65</v>
      </c>
      <c r="L28" s="2">
        <v>0</v>
      </c>
      <c r="M28" s="2">
        <v>0</v>
      </c>
      <c r="N28" s="2">
        <v>0</v>
      </c>
      <c r="O28" s="2">
        <v>5.2845000000000004</v>
      </c>
      <c r="P28" s="2">
        <v>50.0045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7944</v>
      </c>
      <c r="B29" t="s">
        <v>9295</v>
      </c>
      <c r="C29" t="s">
        <v>7706</v>
      </c>
      <c r="D29" t="s">
        <v>0</v>
      </c>
      <c r="E29">
        <v>24096</v>
      </c>
      <c r="F29" t="s">
        <v>1479</v>
      </c>
      <c r="G29" t="s">
        <v>1480</v>
      </c>
      <c r="H29" s="2">
        <v>4.74</v>
      </c>
      <c r="I29" s="2">
        <v>0</v>
      </c>
      <c r="J29" s="2">
        <v>0</v>
      </c>
      <c r="K29" s="15">
        <v>48.89</v>
      </c>
      <c r="L29" s="2">
        <v>0</v>
      </c>
      <c r="M29" s="2">
        <v>0</v>
      </c>
      <c r="N29" s="2">
        <v>0</v>
      </c>
      <c r="O29" s="2">
        <v>6.3557000000000006</v>
      </c>
      <c r="P29" s="2">
        <v>59.985700000000001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7944</v>
      </c>
      <c r="B30" t="s">
        <v>9323</v>
      </c>
      <c r="C30" t="s">
        <v>7706</v>
      </c>
      <c r="D30" t="s">
        <v>0</v>
      </c>
      <c r="E30">
        <v>14834</v>
      </c>
      <c r="F30" t="s">
        <v>1487</v>
      </c>
      <c r="G30" t="s">
        <v>1488</v>
      </c>
      <c r="H30" s="2">
        <v>3.17</v>
      </c>
      <c r="I30" s="2">
        <v>0</v>
      </c>
      <c r="J30" s="2">
        <v>0</v>
      </c>
      <c r="K30" s="15">
        <v>32.6</v>
      </c>
      <c r="L30" s="2">
        <v>0</v>
      </c>
      <c r="M30" s="2">
        <v>0</v>
      </c>
      <c r="N30" s="2">
        <v>0</v>
      </c>
      <c r="O30" s="2">
        <v>4.2380000000000004</v>
      </c>
      <c r="P30" s="2">
        <v>40.008000000000003</v>
      </c>
      <c r="Q30"/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7944</v>
      </c>
      <c r="B31" t="s">
        <v>9323</v>
      </c>
      <c r="C31" t="s">
        <v>7706</v>
      </c>
      <c r="D31" t="s">
        <v>0</v>
      </c>
      <c r="E31">
        <v>12145</v>
      </c>
      <c r="F31" t="s">
        <v>1409</v>
      </c>
      <c r="G31" t="s">
        <v>1410</v>
      </c>
      <c r="H31" s="2">
        <v>3.92</v>
      </c>
      <c r="I31" s="2">
        <v>0</v>
      </c>
      <c r="J31" s="2">
        <v>0</v>
      </c>
      <c r="K31" s="15">
        <v>40.340000000000003</v>
      </c>
      <c r="L31" s="2">
        <v>0</v>
      </c>
      <c r="M31" s="2">
        <v>0</v>
      </c>
      <c r="N31" s="2">
        <v>0</v>
      </c>
      <c r="O31" s="2">
        <v>5.2442000000000002</v>
      </c>
      <c r="P31" s="2">
        <v>49.504200000000004</v>
      </c>
      <c r="Q31"/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7944</v>
      </c>
      <c r="B32" t="s">
        <v>9368</v>
      </c>
      <c r="C32" t="s">
        <v>7706</v>
      </c>
      <c r="D32" t="s">
        <v>0</v>
      </c>
      <c r="E32">
        <v>17583</v>
      </c>
      <c r="F32" t="s">
        <v>2771</v>
      </c>
      <c r="G32" t="s">
        <v>2772</v>
      </c>
      <c r="H32" s="2">
        <v>4.75</v>
      </c>
      <c r="I32" s="2">
        <v>0</v>
      </c>
      <c r="J32" s="2">
        <v>0</v>
      </c>
      <c r="K32" s="15">
        <v>48.89</v>
      </c>
      <c r="L32" s="2">
        <v>0</v>
      </c>
      <c r="M32" s="2">
        <v>0</v>
      </c>
      <c r="N32" s="2">
        <v>0</v>
      </c>
      <c r="O32" s="2">
        <v>6.3557000000000006</v>
      </c>
      <c r="P32" s="2">
        <v>59.995699999999999</v>
      </c>
      <c r="Q32"/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7944</v>
      </c>
      <c r="B33" t="s">
        <v>9344</v>
      </c>
      <c r="C33" t="s">
        <v>7706</v>
      </c>
      <c r="D33" t="s">
        <v>0</v>
      </c>
      <c r="E33">
        <v>56730</v>
      </c>
      <c r="F33" t="s">
        <v>1542</v>
      </c>
      <c r="G33" t="s">
        <v>1543</v>
      </c>
      <c r="H33" s="2">
        <v>8.24</v>
      </c>
      <c r="I33" s="2">
        <v>0</v>
      </c>
      <c r="J33" s="2">
        <v>0</v>
      </c>
      <c r="K33" s="15">
        <v>81.2</v>
      </c>
      <c r="L33" s="2">
        <v>0</v>
      </c>
      <c r="M33" s="2">
        <v>0</v>
      </c>
      <c r="N33" s="2">
        <v>0</v>
      </c>
      <c r="O33" s="2">
        <v>10.556000000000001</v>
      </c>
      <c r="P33" s="2">
        <v>99.995999999999995</v>
      </c>
      <c r="Q33"/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7944</v>
      </c>
      <c r="B34" t="s">
        <v>9325</v>
      </c>
      <c r="C34" t="s">
        <v>7706</v>
      </c>
      <c r="D34" t="s">
        <v>0</v>
      </c>
      <c r="E34">
        <v>55914</v>
      </c>
      <c r="F34" t="s">
        <v>1542</v>
      </c>
      <c r="G34" t="s">
        <v>1543</v>
      </c>
      <c r="H34" s="2">
        <v>4.8100000000000005</v>
      </c>
      <c r="I34" s="2">
        <v>0</v>
      </c>
      <c r="J34" s="2">
        <v>0</v>
      </c>
      <c r="K34" s="15">
        <v>48.84</v>
      </c>
      <c r="L34" s="2">
        <v>0</v>
      </c>
      <c r="M34" s="2">
        <v>0</v>
      </c>
      <c r="N34" s="2">
        <v>0</v>
      </c>
      <c r="O34" s="2">
        <v>6.3492000000000006</v>
      </c>
      <c r="P34" s="2">
        <v>59.999200000000009</v>
      </c>
      <c r="Q34"/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7944</v>
      </c>
      <c r="B35" t="s">
        <v>9360</v>
      </c>
      <c r="C35" s="21" t="s">
        <v>9232</v>
      </c>
      <c r="D35" t="s">
        <v>0</v>
      </c>
      <c r="E35" t="s">
        <v>9366</v>
      </c>
      <c r="F35" t="s">
        <v>7896</v>
      </c>
      <c r="G35" t="s">
        <v>7897</v>
      </c>
      <c r="H35" s="2">
        <v>3.8</v>
      </c>
      <c r="I35" s="2">
        <v>0</v>
      </c>
      <c r="J35" s="2">
        <v>0</v>
      </c>
      <c r="K35" s="15">
        <v>37.97</v>
      </c>
      <c r="L35" s="2">
        <v>0</v>
      </c>
      <c r="M35" s="2">
        <v>0</v>
      </c>
      <c r="N35" s="2">
        <v>0</v>
      </c>
      <c r="O35" s="2">
        <v>4.9360999999999997</v>
      </c>
      <c r="P35" s="2">
        <v>46.706099999999992</v>
      </c>
      <c r="Q35"/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7944</v>
      </c>
      <c r="B36" t="s">
        <v>9352</v>
      </c>
      <c r="C36" t="s">
        <v>7706</v>
      </c>
      <c r="D36" t="s">
        <v>0</v>
      </c>
      <c r="E36">
        <v>73692</v>
      </c>
      <c r="F36" t="s">
        <v>1455</v>
      </c>
      <c r="G36" s="156" t="s">
        <v>1456</v>
      </c>
      <c r="H36" s="2">
        <v>10.290000000000001</v>
      </c>
      <c r="I36" s="2">
        <v>0</v>
      </c>
      <c r="J36" s="2">
        <v>0</v>
      </c>
      <c r="K36" s="15">
        <v>104.16</v>
      </c>
      <c r="L36" s="2">
        <v>0</v>
      </c>
      <c r="M36" s="2">
        <v>0</v>
      </c>
      <c r="N36" s="2">
        <v>0</v>
      </c>
      <c r="O36" s="2">
        <v>13.540800000000001</v>
      </c>
      <c r="P36" s="2">
        <v>127.99080000000001</v>
      </c>
      <c r="Q36"/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7944</v>
      </c>
      <c r="B37" t="s">
        <v>9352</v>
      </c>
      <c r="C37" t="s">
        <v>7706</v>
      </c>
      <c r="D37" t="s">
        <v>0</v>
      </c>
      <c r="E37">
        <v>74126</v>
      </c>
      <c r="F37" t="s">
        <v>1455</v>
      </c>
      <c r="G37" s="156" t="s">
        <v>1456</v>
      </c>
      <c r="H37" s="2">
        <v>10.46</v>
      </c>
      <c r="I37" s="2">
        <v>0</v>
      </c>
      <c r="J37" s="2">
        <v>0</v>
      </c>
      <c r="K37" s="15">
        <v>105.79</v>
      </c>
      <c r="L37" s="2">
        <v>0</v>
      </c>
      <c r="M37" s="2">
        <v>0</v>
      </c>
      <c r="N37" s="2">
        <v>0</v>
      </c>
      <c r="O37" s="2">
        <v>13.752700000000001</v>
      </c>
      <c r="P37" s="2">
        <v>130.0027</v>
      </c>
      <c r="Q37"/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7944</v>
      </c>
      <c r="B38" t="s">
        <v>9356</v>
      </c>
      <c r="C38" t="s">
        <v>7706</v>
      </c>
      <c r="D38" t="s">
        <v>0</v>
      </c>
      <c r="E38">
        <v>747</v>
      </c>
      <c r="F38" t="s">
        <v>1455</v>
      </c>
      <c r="G38" s="156" t="s">
        <v>1456</v>
      </c>
      <c r="H38" s="2">
        <v>11.84</v>
      </c>
      <c r="I38" s="2">
        <v>0</v>
      </c>
      <c r="J38" s="2">
        <v>0</v>
      </c>
      <c r="K38" s="15">
        <v>119.79</v>
      </c>
      <c r="L38" s="2">
        <v>0</v>
      </c>
      <c r="M38" s="2">
        <v>0</v>
      </c>
      <c r="N38" s="2">
        <v>0</v>
      </c>
      <c r="O38" s="2">
        <v>15.572700000000001</v>
      </c>
      <c r="P38" s="2">
        <v>147.20269999999999</v>
      </c>
      <c r="Q38"/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7944</v>
      </c>
      <c r="B39" t="s">
        <v>9356</v>
      </c>
      <c r="C39" t="s">
        <v>7706</v>
      </c>
      <c r="D39" t="s">
        <v>0</v>
      </c>
      <c r="E39">
        <v>75122</v>
      </c>
      <c r="F39" t="s">
        <v>1455</v>
      </c>
      <c r="G39" s="156" t="s">
        <v>1456</v>
      </c>
      <c r="H39" s="2">
        <v>10.4</v>
      </c>
      <c r="I39" s="2">
        <v>0</v>
      </c>
      <c r="J39" s="2">
        <v>0</v>
      </c>
      <c r="K39" s="15">
        <v>114.07</v>
      </c>
      <c r="L39" s="2">
        <v>0</v>
      </c>
      <c r="M39" s="2">
        <v>0</v>
      </c>
      <c r="N39" s="2">
        <v>0</v>
      </c>
      <c r="O39" s="2">
        <v>14.8291</v>
      </c>
      <c r="P39" s="2">
        <v>139.29910000000001</v>
      </c>
      <c r="Q39"/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7944</v>
      </c>
      <c r="B40" t="s">
        <v>9356</v>
      </c>
      <c r="C40" t="s">
        <v>7706</v>
      </c>
      <c r="D40" t="s">
        <v>0</v>
      </c>
      <c r="E40">
        <v>75057</v>
      </c>
      <c r="F40" t="s">
        <v>1455</v>
      </c>
      <c r="G40" s="156" t="s">
        <v>1456</v>
      </c>
      <c r="H40" s="2">
        <v>2.99</v>
      </c>
      <c r="I40" s="2">
        <v>0</v>
      </c>
      <c r="J40" s="2">
        <v>0</v>
      </c>
      <c r="K40" s="15">
        <v>32.76</v>
      </c>
      <c r="L40" s="2">
        <v>0</v>
      </c>
      <c r="M40" s="2">
        <v>0</v>
      </c>
      <c r="N40" s="2">
        <v>0</v>
      </c>
      <c r="O40" s="2">
        <v>4.2587999999999999</v>
      </c>
      <c r="P40" s="2">
        <v>40.008800000000001</v>
      </c>
      <c r="Q40"/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7944</v>
      </c>
      <c r="B41" t="s">
        <v>9358</v>
      </c>
      <c r="C41" t="s">
        <v>7706</v>
      </c>
      <c r="D41" t="s">
        <v>0</v>
      </c>
      <c r="E41">
        <v>75553</v>
      </c>
      <c r="F41" t="s">
        <v>1455</v>
      </c>
      <c r="G41" s="156" t="s">
        <v>1456</v>
      </c>
      <c r="H41" s="2">
        <v>10.08</v>
      </c>
      <c r="I41" s="2">
        <v>0</v>
      </c>
      <c r="J41" s="2">
        <v>0</v>
      </c>
      <c r="K41" s="15">
        <v>110.55</v>
      </c>
      <c r="L41" s="2">
        <v>0</v>
      </c>
      <c r="M41" s="2">
        <v>0</v>
      </c>
      <c r="N41" s="2">
        <v>0</v>
      </c>
      <c r="O41" s="2">
        <v>14.371499999999999</v>
      </c>
      <c r="P41" s="2">
        <v>135.00149999999999</v>
      </c>
      <c r="Q41"/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7944</v>
      </c>
      <c r="B42" t="s">
        <v>9358</v>
      </c>
      <c r="C42" t="s">
        <v>7706</v>
      </c>
      <c r="D42" t="s">
        <v>0</v>
      </c>
      <c r="E42">
        <v>76141</v>
      </c>
      <c r="F42" t="s">
        <v>1455</v>
      </c>
      <c r="G42" s="156" t="s">
        <v>1456</v>
      </c>
      <c r="H42" s="2">
        <v>10.23</v>
      </c>
      <c r="I42" s="2">
        <v>0</v>
      </c>
      <c r="J42" s="2">
        <v>0</v>
      </c>
      <c r="K42" s="15">
        <v>105.99</v>
      </c>
      <c r="L42" s="2">
        <v>0</v>
      </c>
      <c r="M42" s="2">
        <v>0</v>
      </c>
      <c r="N42" s="2">
        <v>0</v>
      </c>
      <c r="O42" s="2">
        <v>13.778700000000001</v>
      </c>
      <c r="P42" s="2">
        <v>129.99869999999999</v>
      </c>
      <c r="Q42"/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7944</v>
      </c>
      <c r="B43" t="s">
        <v>9362</v>
      </c>
      <c r="C43" t="s">
        <v>7706</v>
      </c>
      <c r="D43" t="s">
        <v>0</v>
      </c>
      <c r="E43">
        <v>76595</v>
      </c>
      <c r="F43" t="s">
        <v>1455</v>
      </c>
      <c r="G43" s="156" t="s">
        <v>1456</v>
      </c>
      <c r="H43" s="2">
        <v>10.790000000000001</v>
      </c>
      <c r="I43" s="2">
        <v>0</v>
      </c>
      <c r="J43" s="2">
        <v>0</v>
      </c>
      <c r="K43" s="15">
        <v>111.69</v>
      </c>
      <c r="L43" s="2">
        <v>0</v>
      </c>
      <c r="M43" s="2">
        <v>0</v>
      </c>
      <c r="N43" s="2">
        <v>0</v>
      </c>
      <c r="O43" s="2">
        <v>14.5197</v>
      </c>
      <c r="P43" s="2">
        <v>136.99970000000002</v>
      </c>
      <c r="Q43"/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7944</v>
      </c>
      <c r="B44" t="s">
        <v>9361</v>
      </c>
      <c r="C44" t="s">
        <v>7706</v>
      </c>
      <c r="D44" t="s">
        <v>0</v>
      </c>
      <c r="E44">
        <v>70769</v>
      </c>
      <c r="F44" t="s">
        <v>1455</v>
      </c>
      <c r="G44" s="156" t="s">
        <v>1456</v>
      </c>
      <c r="H44" s="2">
        <v>10.41</v>
      </c>
      <c r="I44" s="2">
        <v>0</v>
      </c>
      <c r="J44" s="2">
        <v>0</v>
      </c>
      <c r="K44" s="15">
        <v>104.07</v>
      </c>
      <c r="L44" s="2">
        <v>0</v>
      </c>
      <c r="M44" s="2">
        <v>0</v>
      </c>
      <c r="N44" s="2">
        <v>0</v>
      </c>
      <c r="O44" s="2">
        <v>13.5291</v>
      </c>
      <c r="P44" s="2">
        <v>128.00909999999999</v>
      </c>
      <c r="Q44"/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7944</v>
      </c>
      <c r="B45" t="s">
        <v>9344</v>
      </c>
      <c r="C45" t="s">
        <v>7706</v>
      </c>
      <c r="D45" t="s">
        <v>0</v>
      </c>
      <c r="E45">
        <v>71169</v>
      </c>
      <c r="F45" t="s">
        <v>1455</v>
      </c>
      <c r="G45" s="156" t="s">
        <v>1456</v>
      </c>
      <c r="H45" s="2">
        <v>10.620000000000001</v>
      </c>
      <c r="I45" s="2">
        <v>0</v>
      </c>
      <c r="J45" s="2">
        <v>0</v>
      </c>
      <c r="K45" s="15">
        <v>106.14</v>
      </c>
      <c r="L45" s="2">
        <v>0</v>
      </c>
      <c r="M45" s="2">
        <v>0</v>
      </c>
      <c r="N45" s="2">
        <v>0</v>
      </c>
      <c r="O45" s="2">
        <v>13.798200000000001</v>
      </c>
      <c r="P45" s="2">
        <v>130.5582</v>
      </c>
      <c r="Q45"/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7944</v>
      </c>
      <c r="B46" t="s">
        <v>9360</v>
      </c>
      <c r="C46" t="s">
        <v>7706</v>
      </c>
      <c r="D46" t="s">
        <v>0</v>
      </c>
      <c r="E46">
        <v>71630</v>
      </c>
      <c r="F46" t="s">
        <v>1455</v>
      </c>
      <c r="G46" s="156" t="s">
        <v>1456</v>
      </c>
      <c r="H46" s="2">
        <v>10.17</v>
      </c>
      <c r="I46" s="2">
        <v>0</v>
      </c>
      <c r="J46" s="2">
        <v>0</v>
      </c>
      <c r="K46" s="15">
        <v>101.63</v>
      </c>
      <c r="L46" s="2">
        <v>0</v>
      </c>
      <c r="M46" s="2">
        <v>0</v>
      </c>
      <c r="N46" s="2">
        <v>0</v>
      </c>
      <c r="O46" s="2">
        <v>13.2119</v>
      </c>
      <c r="P46" s="2">
        <v>125.0119</v>
      </c>
      <c r="Q46"/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7944</v>
      </c>
      <c r="B47" t="s">
        <v>9359</v>
      </c>
      <c r="C47" t="s">
        <v>7706</v>
      </c>
      <c r="D47" t="s">
        <v>0</v>
      </c>
      <c r="E47">
        <v>72093</v>
      </c>
      <c r="F47" t="s">
        <v>1455</v>
      </c>
      <c r="G47" s="156" t="s">
        <v>1456</v>
      </c>
      <c r="H47" s="2">
        <v>11.02</v>
      </c>
      <c r="I47" s="2">
        <v>0</v>
      </c>
      <c r="J47" s="2">
        <v>0</v>
      </c>
      <c r="K47" s="15">
        <v>111.49</v>
      </c>
      <c r="L47" s="2">
        <v>0</v>
      </c>
      <c r="M47" s="2">
        <v>0</v>
      </c>
      <c r="N47" s="2">
        <v>0</v>
      </c>
      <c r="O47" s="2">
        <v>14.4937</v>
      </c>
      <c r="P47" s="2">
        <v>137.00369999999998</v>
      </c>
      <c r="Q47"/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7944</v>
      </c>
      <c r="B48" t="s">
        <v>9347</v>
      </c>
      <c r="C48" t="s">
        <v>7706</v>
      </c>
      <c r="D48" t="s">
        <v>0</v>
      </c>
      <c r="E48">
        <v>72487</v>
      </c>
      <c r="F48" t="s">
        <v>1455</v>
      </c>
      <c r="G48" s="156" t="s">
        <v>1456</v>
      </c>
      <c r="H48" s="2">
        <v>8.1999999999999993</v>
      </c>
      <c r="I48" s="2">
        <v>0</v>
      </c>
      <c r="J48" s="2">
        <v>0</v>
      </c>
      <c r="K48" s="15">
        <v>83.01</v>
      </c>
      <c r="L48" s="2">
        <v>0</v>
      </c>
      <c r="M48" s="2">
        <v>0</v>
      </c>
      <c r="N48" s="2">
        <v>0</v>
      </c>
      <c r="O48" s="2">
        <v>10.791300000000001</v>
      </c>
      <c r="P48" s="2">
        <v>102.00130000000001</v>
      </c>
      <c r="Q48"/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7944</v>
      </c>
      <c r="B49" t="s">
        <v>9348</v>
      </c>
      <c r="C49" t="s">
        <v>7706</v>
      </c>
      <c r="D49" t="s">
        <v>0</v>
      </c>
      <c r="E49">
        <v>72732</v>
      </c>
      <c r="F49" t="s">
        <v>1455</v>
      </c>
      <c r="G49" s="156" t="s">
        <v>1456</v>
      </c>
      <c r="H49" s="2">
        <v>7.88</v>
      </c>
      <c r="I49" s="2">
        <v>0</v>
      </c>
      <c r="J49" s="2">
        <v>0</v>
      </c>
      <c r="K49" s="15">
        <v>79.75</v>
      </c>
      <c r="L49" s="2">
        <v>0</v>
      </c>
      <c r="M49" s="2">
        <v>0</v>
      </c>
      <c r="N49" s="2">
        <v>0</v>
      </c>
      <c r="O49" s="2">
        <v>10.3675</v>
      </c>
      <c r="P49" s="2">
        <v>97.997500000000002</v>
      </c>
      <c r="Q49"/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7944</v>
      </c>
      <c r="B50" t="s">
        <v>9349</v>
      </c>
      <c r="C50" t="s">
        <v>7706</v>
      </c>
      <c r="D50" t="s">
        <v>0</v>
      </c>
      <c r="E50">
        <v>73228</v>
      </c>
      <c r="F50" t="s">
        <v>1455</v>
      </c>
      <c r="G50" s="156" t="s">
        <v>1456</v>
      </c>
      <c r="H50" s="2">
        <v>11.02</v>
      </c>
      <c r="I50" s="2">
        <v>0</v>
      </c>
      <c r="J50" s="2">
        <v>0</v>
      </c>
      <c r="K50" s="15">
        <v>111.49</v>
      </c>
      <c r="L50" s="2">
        <v>0</v>
      </c>
      <c r="M50" s="2">
        <v>0</v>
      </c>
      <c r="N50" s="2">
        <v>0</v>
      </c>
      <c r="O50" s="2">
        <v>14.4937</v>
      </c>
      <c r="P50" s="2">
        <v>137.00369999999998</v>
      </c>
      <c r="Q50"/>
      <c r="R50" t="s">
        <v>8045</v>
      </c>
      <c r="S50" s="2">
        <v>0</v>
      </c>
      <c r="T50" s="2">
        <v>0</v>
      </c>
      <c r="U50" s="2"/>
    </row>
    <row r="51" spans="1:21" x14ac:dyDescent="0.25">
      <c r="A51" t="s">
        <v>7944</v>
      </c>
      <c r="B51" t="s">
        <v>9358</v>
      </c>
      <c r="C51" t="s">
        <v>7706</v>
      </c>
      <c r="D51" t="s">
        <v>0</v>
      </c>
      <c r="E51">
        <v>86434</v>
      </c>
      <c r="F51" t="s">
        <v>1459</v>
      </c>
      <c r="G51" s="129" t="s">
        <v>1460</v>
      </c>
      <c r="H51" s="2">
        <v>2.73</v>
      </c>
      <c r="I51" s="2">
        <v>0</v>
      </c>
      <c r="J51" s="2">
        <v>0</v>
      </c>
      <c r="K51" s="15">
        <v>28.32</v>
      </c>
      <c r="L51" s="2">
        <v>0</v>
      </c>
      <c r="M51" s="2">
        <v>0</v>
      </c>
      <c r="N51" s="2">
        <v>0</v>
      </c>
      <c r="O51" s="2">
        <v>3.6816</v>
      </c>
      <c r="P51" s="2">
        <v>34.7316</v>
      </c>
      <c r="Q51"/>
      <c r="R51" t="s">
        <v>8045</v>
      </c>
      <c r="S51" s="2">
        <v>0</v>
      </c>
      <c r="T51" s="2">
        <v>0</v>
      </c>
      <c r="U51" s="2"/>
    </row>
    <row r="52" spans="1:21" x14ac:dyDescent="0.25">
      <c r="A52" t="s">
        <v>7944</v>
      </c>
      <c r="B52" t="s">
        <v>9358</v>
      </c>
      <c r="C52" t="s">
        <v>7706</v>
      </c>
      <c r="D52" t="s">
        <v>0</v>
      </c>
      <c r="E52">
        <v>86180</v>
      </c>
      <c r="F52" t="s">
        <v>1459</v>
      </c>
      <c r="G52" s="129" t="s">
        <v>1460</v>
      </c>
      <c r="H52" s="2">
        <v>2.91</v>
      </c>
      <c r="I52" s="2">
        <v>0</v>
      </c>
      <c r="J52" s="2">
        <v>0</v>
      </c>
      <c r="K52" s="15">
        <v>30.21</v>
      </c>
      <c r="L52" s="2">
        <v>0</v>
      </c>
      <c r="M52" s="2">
        <v>0</v>
      </c>
      <c r="N52" s="2">
        <v>0</v>
      </c>
      <c r="O52" s="2">
        <v>3.9273000000000002</v>
      </c>
      <c r="P52" s="2">
        <v>37.047300000000007</v>
      </c>
      <c r="Q52"/>
      <c r="R52" t="s">
        <v>8045</v>
      </c>
      <c r="S52" s="2">
        <v>0</v>
      </c>
      <c r="T52" s="2">
        <v>0</v>
      </c>
      <c r="U52" s="2"/>
    </row>
    <row r="53" spans="1:21" x14ac:dyDescent="0.25">
      <c r="A53" t="s">
        <v>7944</v>
      </c>
      <c r="B53" t="s">
        <v>9357</v>
      </c>
      <c r="C53" t="s">
        <v>7706</v>
      </c>
      <c r="D53" t="s">
        <v>0</v>
      </c>
      <c r="E53">
        <v>85968</v>
      </c>
      <c r="F53" t="s">
        <v>1459</v>
      </c>
      <c r="G53" s="129" t="s">
        <v>1460</v>
      </c>
      <c r="H53" s="2">
        <v>3.17</v>
      </c>
      <c r="I53" s="2">
        <v>0</v>
      </c>
      <c r="J53" s="2">
        <v>0</v>
      </c>
      <c r="K53" s="15">
        <v>32.909999999999997</v>
      </c>
      <c r="L53" s="2">
        <v>0</v>
      </c>
      <c r="M53" s="2">
        <v>0</v>
      </c>
      <c r="N53" s="2">
        <v>0</v>
      </c>
      <c r="O53" s="2">
        <v>4.2782999999999998</v>
      </c>
      <c r="P53" s="2">
        <v>40.3583</v>
      </c>
      <c r="Q53"/>
      <c r="R53" t="s">
        <v>8045</v>
      </c>
      <c r="S53" s="2">
        <v>0</v>
      </c>
      <c r="T53" s="2">
        <v>0</v>
      </c>
      <c r="U53" s="2"/>
    </row>
    <row r="54" spans="1:21" x14ac:dyDescent="0.25">
      <c r="A54" t="s">
        <v>7944</v>
      </c>
      <c r="B54" t="s">
        <v>9356</v>
      </c>
      <c r="C54" t="s">
        <v>7706</v>
      </c>
      <c r="D54" t="s">
        <v>0</v>
      </c>
      <c r="E54">
        <v>85782</v>
      </c>
      <c r="F54" t="s">
        <v>1459</v>
      </c>
      <c r="G54" s="129" t="s">
        <v>1460</v>
      </c>
      <c r="H54" s="2">
        <v>1.516</v>
      </c>
      <c r="I54" s="2">
        <v>0</v>
      </c>
      <c r="J54" s="2">
        <v>0</v>
      </c>
      <c r="K54" s="15">
        <v>28.1</v>
      </c>
      <c r="L54" s="2">
        <v>0</v>
      </c>
      <c r="M54" s="2">
        <v>0</v>
      </c>
      <c r="N54" s="2">
        <v>0</v>
      </c>
      <c r="O54" s="2">
        <v>3.6530000000000005</v>
      </c>
      <c r="P54" s="2">
        <v>33.268999999999998</v>
      </c>
      <c r="Q54"/>
      <c r="R54" t="s">
        <v>8045</v>
      </c>
      <c r="S54" s="2">
        <v>0</v>
      </c>
      <c r="T54" s="2">
        <v>0</v>
      </c>
      <c r="U54" s="2"/>
    </row>
    <row r="55" spans="1:21" x14ac:dyDescent="0.25">
      <c r="A55" t="s">
        <v>7944</v>
      </c>
      <c r="B55" t="s">
        <v>9356</v>
      </c>
      <c r="C55" t="s">
        <v>7706</v>
      </c>
      <c r="D55" t="s">
        <v>0</v>
      </c>
      <c r="E55">
        <v>85698</v>
      </c>
      <c r="F55" t="s">
        <v>1459</v>
      </c>
      <c r="G55" s="129" t="s">
        <v>1460</v>
      </c>
      <c r="H55" s="2">
        <v>2.52</v>
      </c>
      <c r="I55" s="2">
        <v>0</v>
      </c>
      <c r="J55" s="2">
        <v>0</v>
      </c>
      <c r="K55" s="15">
        <v>26.088999999999999</v>
      </c>
      <c r="L55" s="2">
        <v>0</v>
      </c>
      <c r="M55" s="2">
        <v>0</v>
      </c>
      <c r="N55" s="2">
        <v>0</v>
      </c>
      <c r="O55" s="2">
        <v>3.3915699999999998</v>
      </c>
      <c r="P55" s="2">
        <v>32.000569999999996</v>
      </c>
      <c r="Q55"/>
      <c r="R55" t="s">
        <v>8045</v>
      </c>
      <c r="S55" s="2">
        <v>0</v>
      </c>
      <c r="T55" s="2">
        <v>0</v>
      </c>
      <c r="U55" s="2"/>
    </row>
    <row r="56" spans="1:21" x14ac:dyDescent="0.25">
      <c r="A56" t="s">
        <v>7944</v>
      </c>
      <c r="B56" t="s">
        <v>9356</v>
      </c>
      <c r="C56" t="s">
        <v>7706</v>
      </c>
      <c r="D56" t="s">
        <v>0</v>
      </c>
      <c r="E56">
        <v>85665</v>
      </c>
      <c r="F56" t="s">
        <v>1459</v>
      </c>
      <c r="G56" s="129" t="s">
        <v>1460</v>
      </c>
      <c r="H56" s="2">
        <v>5.5119999999999996</v>
      </c>
      <c r="I56" s="2">
        <v>0</v>
      </c>
      <c r="J56" s="2">
        <v>0</v>
      </c>
      <c r="K56" s="15">
        <v>57.069000000000003</v>
      </c>
      <c r="L56" s="2">
        <v>0</v>
      </c>
      <c r="M56" s="2">
        <v>0</v>
      </c>
      <c r="N56" s="2">
        <v>0</v>
      </c>
      <c r="O56" s="2">
        <v>7.4189700000000007</v>
      </c>
      <c r="P56" s="2">
        <v>69.999970000000005</v>
      </c>
      <c r="Q56"/>
      <c r="R56" t="s">
        <v>8045</v>
      </c>
      <c r="S56" s="2">
        <v>0</v>
      </c>
      <c r="T56" s="2">
        <v>0</v>
      </c>
      <c r="U56" s="2"/>
    </row>
    <row r="57" spans="1:21" x14ac:dyDescent="0.25">
      <c r="A57" t="s">
        <v>7944</v>
      </c>
      <c r="B57" t="s">
        <v>9355</v>
      </c>
      <c r="C57" t="s">
        <v>7706</v>
      </c>
      <c r="D57" t="s">
        <v>0</v>
      </c>
      <c r="E57">
        <v>85490</v>
      </c>
      <c r="F57" t="s">
        <v>1459</v>
      </c>
      <c r="G57" s="129" t="s">
        <v>1460</v>
      </c>
      <c r="H57" s="2">
        <v>1.7129999999999999</v>
      </c>
      <c r="I57" s="2">
        <v>0</v>
      </c>
      <c r="J57" s="2">
        <v>0</v>
      </c>
      <c r="K57" s="15">
        <v>17.731999999999999</v>
      </c>
      <c r="L57" s="2">
        <v>0</v>
      </c>
      <c r="M57" s="2">
        <v>0</v>
      </c>
      <c r="N57" s="2">
        <v>0</v>
      </c>
      <c r="O57" s="2">
        <v>2.3051599999999999</v>
      </c>
      <c r="P57" s="2">
        <v>21.750160000000001</v>
      </c>
      <c r="Q57"/>
      <c r="R57" t="s">
        <v>8045</v>
      </c>
      <c r="S57" s="2">
        <v>0</v>
      </c>
      <c r="T57" s="2">
        <v>0</v>
      </c>
      <c r="U57" s="2"/>
    </row>
    <row r="58" spans="1:21" x14ac:dyDescent="0.25">
      <c r="A58" t="s">
        <v>7944</v>
      </c>
      <c r="B58" t="s">
        <v>9354</v>
      </c>
      <c r="C58" t="s">
        <v>7706</v>
      </c>
      <c r="D58" t="s">
        <v>0</v>
      </c>
      <c r="E58">
        <v>85373</v>
      </c>
      <c r="F58" t="s">
        <v>1459</v>
      </c>
      <c r="G58" s="129" t="s">
        <v>1460</v>
      </c>
      <c r="H58" s="2">
        <v>2.73</v>
      </c>
      <c r="I58" s="2">
        <v>0</v>
      </c>
      <c r="J58" s="2">
        <v>0</v>
      </c>
      <c r="K58" s="15">
        <v>27.67</v>
      </c>
      <c r="L58" s="2">
        <v>0</v>
      </c>
      <c r="M58" s="2">
        <v>0</v>
      </c>
      <c r="N58" s="2">
        <v>0</v>
      </c>
      <c r="O58" s="2">
        <v>3.5971000000000002</v>
      </c>
      <c r="P58" s="2">
        <v>33.997100000000003</v>
      </c>
      <c r="Q58"/>
      <c r="R58" t="s">
        <v>8045</v>
      </c>
      <c r="S58" s="2">
        <v>0</v>
      </c>
      <c r="T58" s="2">
        <v>0</v>
      </c>
      <c r="U58" s="2"/>
    </row>
    <row r="59" spans="1:21" x14ac:dyDescent="0.25">
      <c r="A59" t="s">
        <v>7944</v>
      </c>
      <c r="B59" t="s">
        <v>9353</v>
      </c>
      <c r="C59" t="s">
        <v>7706</v>
      </c>
      <c r="D59" t="s">
        <v>0</v>
      </c>
      <c r="E59">
        <v>895226</v>
      </c>
      <c r="F59" t="s">
        <v>1459</v>
      </c>
      <c r="G59" s="129" t="s">
        <v>1460</v>
      </c>
      <c r="H59" s="2">
        <v>5.63</v>
      </c>
      <c r="I59" s="2">
        <v>0</v>
      </c>
      <c r="J59" s="2">
        <v>0</v>
      </c>
      <c r="K59" s="15">
        <v>56.96</v>
      </c>
      <c r="L59" s="2">
        <v>0</v>
      </c>
      <c r="M59" s="2">
        <v>0</v>
      </c>
      <c r="N59" s="2">
        <v>0</v>
      </c>
      <c r="O59" s="2">
        <v>7.4048000000000007</v>
      </c>
      <c r="P59" s="2">
        <v>69.994799999999998</v>
      </c>
      <c r="Q59"/>
      <c r="R59" t="s">
        <v>8045</v>
      </c>
      <c r="S59" s="2">
        <v>0</v>
      </c>
      <c r="T59" s="2">
        <v>0</v>
      </c>
      <c r="U59" s="2"/>
    </row>
    <row r="60" spans="1:21" x14ac:dyDescent="0.25">
      <c r="A60" t="s">
        <v>7944</v>
      </c>
      <c r="B60" t="s">
        <v>9352</v>
      </c>
      <c r="C60" t="s">
        <v>7706</v>
      </c>
      <c r="D60" t="s">
        <v>0</v>
      </c>
      <c r="E60">
        <v>85084</v>
      </c>
      <c r="F60" t="s">
        <v>1459</v>
      </c>
      <c r="G60" s="129" t="s">
        <v>1460</v>
      </c>
      <c r="H60" s="2">
        <v>2.8899999999999997</v>
      </c>
      <c r="I60" s="2">
        <v>0</v>
      </c>
      <c r="J60" s="2">
        <v>0</v>
      </c>
      <c r="K60" s="15">
        <v>29.22</v>
      </c>
      <c r="L60" s="2">
        <v>0</v>
      </c>
      <c r="M60" s="2">
        <v>0</v>
      </c>
      <c r="N60" s="2">
        <v>0</v>
      </c>
      <c r="O60" s="2">
        <v>3.7986</v>
      </c>
      <c r="P60" s="2">
        <v>35.9086</v>
      </c>
      <c r="Q60"/>
      <c r="R60" t="s">
        <v>8045</v>
      </c>
      <c r="S60" s="2">
        <v>0</v>
      </c>
      <c r="T60" s="2">
        <v>0</v>
      </c>
      <c r="U60" s="2"/>
    </row>
    <row r="61" spans="1:21" x14ac:dyDescent="0.25">
      <c r="A61" t="s">
        <v>7944</v>
      </c>
      <c r="B61" t="s">
        <v>9351</v>
      </c>
      <c r="C61" t="s">
        <v>7706</v>
      </c>
      <c r="D61" t="s">
        <v>0</v>
      </c>
      <c r="E61">
        <v>84984</v>
      </c>
      <c r="F61" t="s">
        <v>1459</v>
      </c>
      <c r="G61" s="129" t="s">
        <v>1460</v>
      </c>
      <c r="H61" s="2">
        <v>1.7009999999999998</v>
      </c>
      <c r="I61" s="2">
        <v>0</v>
      </c>
      <c r="J61" s="2">
        <v>0</v>
      </c>
      <c r="K61" s="15">
        <v>17.21</v>
      </c>
      <c r="L61" s="2">
        <v>0</v>
      </c>
      <c r="M61" s="2">
        <v>0</v>
      </c>
      <c r="N61" s="2">
        <v>0</v>
      </c>
      <c r="O61" s="2">
        <v>2.2373000000000003</v>
      </c>
      <c r="P61" s="2">
        <v>21.148300000000003</v>
      </c>
      <c r="Q61"/>
      <c r="R61" t="s">
        <v>8045</v>
      </c>
      <c r="S61" s="2">
        <v>0</v>
      </c>
      <c r="T61" s="2">
        <v>0</v>
      </c>
      <c r="U61" s="2"/>
    </row>
    <row r="62" spans="1:21" x14ac:dyDescent="0.25">
      <c r="A62" t="s">
        <v>7944</v>
      </c>
      <c r="B62" t="s">
        <v>9350</v>
      </c>
      <c r="C62" t="s">
        <v>7706</v>
      </c>
      <c r="D62" t="s">
        <v>0</v>
      </c>
      <c r="E62">
        <v>84761</v>
      </c>
      <c r="F62" t="s">
        <v>1459</v>
      </c>
      <c r="G62" s="129" t="s">
        <v>1460</v>
      </c>
      <c r="H62" s="2">
        <v>3.3149999999999999</v>
      </c>
      <c r="I62" s="2">
        <v>0</v>
      </c>
      <c r="J62" s="2">
        <v>0</v>
      </c>
      <c r="K62" s="15">
        <v>33.54</v>
      </c>
      <c r="L62" s="2">
        <v>0</v>
      </c>
      <c r="M62" s="2">
        <v>0</v>
      </c>
      <c r="N62" s="2">
        <v>0</v>
      </c>
      <c r="O62" s="2">
        <v>4.3601999999999999</v>
      </c>
      <c r="P62" s="2">
        <v>41.215199999999996</v>
      </c>
      <c r="Q62"/>
      <c r="R62" t="s">
        <v>8045</v>
      </c>
      <c r="S62" s="2">
        <v>0</v>
      </c>
      <c r="T62" s="2">
        <v>0</v>
      </c>
      <c r="U62" s="2"/>
    </row>
    <row r="63" spans="1:21" x14ac:dyDescent="0.25">
      <c r="A63" t="s">
        <v>7944</v>
      </c>
      <c r="B63" t="s">
        <v>9349</v>
      </c>
      <c r="C63" t="s">
        <v>7706</v>
      </c>
      <c r="D63" t="s">
        <v>0</v>
      </c>
      <c r="E63">
        <v>84579</v>
      </c>
      <c r="F63" t="s">
        <v>1459</v>
      </c>
      <c r="G63" s="129" t="s">
        <v>1460</v>
      </c>
      <c r="H63" s="2">
        <v>2.73</v>
      </c>
      <c r="I63" s="2">
        <v>0</v>
      </c>
      <c r="J63" s="2">
        <v>0</v>
      </c>
      <c r="K63" s="15">
        <v>27.67</v>
      </c>
      <c r="L63" s="2">
        <v>0</v>
      </c>
      <c r="M63" s="2">
        <v>0</v>
      </c>
      <c r="N63" s="2">
        <v>0</v>
      </c>
      <c r="O63" s="2">
        <v>3.5971000000000002</v>
      </c>
      <c r="P63" s="2">
        <v>33.997100000000003</v>
      </c>
      <c r="Q63"/>
      <c r="R63" t="s">
        <v>8045</v>
      </c>
      <c r="S63" s="2">
        <v>0</v>
      </c>
      <c r="T63" s="2">
        <v>0</v>
      </c>
      <c r="U63" s="2"/>
    </row>
    <row r="64" spans="1:21" x14ac:dyDescent="0.25">
      <c r="A64" t="s">
        <v>7944</v>
      </c>
      <c r="B64" t="s">
        <v>9349</v>
      </c>
      <c r="C64" t="s">
        <v>7706</v>
      </c>
      <c r="D64" t="s">
        <v>0</v>
      </c>
      <c r="E64">
        <v>84544</v>
      </c>
      <c r="F64" t="s">
        <v>1459</v>
      </c>
      <c r="G64" s="129" t="s">
        <v>1460</v>
      </c>
      <c r="H64" s="2">
        <v>5.62</v>
      </c>
      <c r="I64" s="2">
        <v>0</v>
      </c>
      <c r="J64" s="2">
        <v>0</v>
      </c>
      <c r="K64" s="15">
        <v>56.96</v>
      </c>
      <c r="L64" s="2">
        <v>0</v>
      </c>
      <c r="M64" s="2">
        <v>0</v>
      </c>
      <c r="N64" s="2">
        <v>0</v>
      </c>
      <c r="O64" s="2">
        <v>7.4048000000000007</v>
      </c>
      <c r="P64" s="2">
        <v>69.984799999999993</v>
      </c>
      <c r="Q64"/>
      <c r="R64" t="s">
        <v>8045</v>
      </c>
      <c r="S64" s="2">
        <v>0</v>
      </c>
      <c r="T64" s="2">
        <v>0</v>
      </c>
      <c r="U64" s="2"/>
    </row>
    <row r="65" spans="1:21" x14ac:dyDescent="0.25">
      <c r="A65" t="s">
        <v>7944</v>
      </c>
      <c r="B65" t="s">
        <v>9348</v>
      </c>
      <c r="C65" t="s">
        <v>7706</v>
      </c>
      <c r="D65" t="s">
        <v>0</v>
      </c>
      <c r="E65">
        <v>84346</v>
      </c>
      <c r="F65" t="s">
        <v>1459</v>
      </c>
      <c r="G65" s="129" t="s">
        <v>1460</v>
      </c>
      <c r="H65" s="2">
        <v>3.18</v>
      </c>
      <c r="I65" s="2">
        <v>0</v>
      </c>
      <c r="J65" s="2">
        <v>0</v>
      </c>
      <c r="K65" s="15">
        <v>32.14</v>
      </c>
      <c r="L65" s="2">
        <v>0</v>
      </c>
      <c r="M65" s="2">
        <v>0</v>
      </c>
      <c r="N65" s="2">
        <v>0</v>
      </c>
      <c r="O65" s="2">
        <v>4.1782000000000004</v>
      </c>
      <c r="P65" s="2">
        <v>39.498199999999997</v>
      </c>
      <c r="Q65"/>
      <c r="R65" t="s">
        <v>8045</v>
      </c>
      <c r="S65" s="2">
        <v>0</v>
      </c>
      <c r="T65" s="2">
        <v>0</v>
      </c>
      <c r="U65" s="2"/>
    </row>
    <row r="66" spans="1:21" x14ac:dyDescent="0.25">
      <c r="A66" t="s">
        <v>7944</v>
      </c>
      <c r="B66" t="s">
        <v>9347</v>
      </c>
      <c r="C66" t="s">
        <v>7706</v>
      </c>
      <c r="D66" t="s">
        <v>0</v>
      </c>
      <c r="E66">
        <v>84192</v>
      </c>
      <c r="F66" t="s">
        <v>1459</v>
      </c>
      <c r="G66" s="129" t="s">
        <v>1460</v>
      </c>
      <c r="H66" s="2">
        <v>5.62</v>
      </c>
      <c r="I66" s="2">
        <v>0</v>
      </c>
      <c r="J66" s="2">
        <v>0</v>
      </c>
      <c r="K66" s="15">
        <v>56.96</v>
      </c>
      <c r="L66" s="2">
        <v>0</v>
      </c>
      <c r="M66" s="2">
        <v>0</v>
      </c>
      <c r="N66" s="2">
        <v>0</v>
      </c>
      <c r="O66" s="2">
        <v>7.4048000000000007</v>
      </c>
      <c r="P66" s="2">
        <v>69.984799999999993</v>
      </c>
      <c r="Q66"/>
      <c r="R66" t="s">
        <v>8045</v>
      </c>
      <c r="S66" s="2">
        <v>0</v>
      </c>
      <c r="T66" s="2">
        <v>0</v>
      </c>
      <c r="U66" s="2"/>
    </row>
    <row r="67" spans="1:21" x14ac:dyDescent="0.25">
      <c r="A67" t="s">
        <v>7944</v>
      </c>
      <c r="B67" t="s">
        <v>9346</v>
      </c>
      <c r="C67" t="s">
        <v>7706</v>
      </c>
      <c r="D67" t="s">
        <v>0</v>
      </c>
      <c r="E67">
        <v>84166</v>
      </c>
      <c r="F67" t="s">
        <v>1459</v>
      </c>
      <c r="G67" s="129" t="s">
        <v>1460</v>
      </c>
      <c r="H67" s="2">
        <v>2.0499999999999998</v>
      </c>
      <c r="I67" s="2">
        <v>0</v>
      </c>
      <c r="J67" s="2">
        <v>0</v>
      </c>
      <c r="K67" s="15">
        <v>20.54</v>
      </c>
      <c r="L67" s="2">
        <v>0</v>
      </c>
      <c r="M67" s="2">
        <v>0</v>
      </c>
      <c r="N67" s="2">
        <v>0</v>
      </c>
      <c r="O67" s="2">
        <v>2.6701999999999999</v>
      </c>
      <c r="P67" s="2">
        <v>25.260200000000001</v>
      </c>
      <c r="Q67"/>
      <c r="R67" t="s">
        <v>8045</v>
      </c>
      <c r="S67" s="2">
        <v>0</v>
      </c>
      <c r="T67" s="2">
        <v>0</v>
      </c>
      <c r="U67" s="2"/>
    </row>
    <row r="68" spans="1:21" x14ac:dyDescent="0.25">
      <c r="A68" t="s">
        <v>7944</v>
      </c>
      <c r="B68" t="s">
        <v>9346</v>
      </c>
      <c r="C68" t="s">
        <v>7706</v>
      </c>
      <c r="D68" t="s">
        <v>0</v>
      </c>
      <c r="E68">
        <v>83835</v>
      </c>
      <c r="F68" t="s">
        <v>1459</v>
      </c>
      <c r="G68" s="129" t="s">
        <v>1460</v>
      </c>
      <c r="H68" s="2">
        <v>2.56</v>
      </c>
      <c r="I68" s="2">
        <v>0</v>
      </c>
      <c r="J68" s="2">
        <v>0</v>
      </c>
      <c r="K68" s="15">
        <v>25.74</v>
      </c>
      <c r="L68" s="2">
        <v>0</v>
      </c>
      <c r="M68" s="2">
        <v>0</v>
      </c>
      <c r="N68" s="2">
        <v>0</v>
      </c>
      <c r="O68" s="2">
        <v>3.3462000000000001</v>
      </c>
      <c r="P68" s="2">
        <v>31.65</v>
      </c>
      <c r="Q68"/>
      <c r="R68" t="s">
        <v>8045</v>
      </c>
      <c r="S68" s="2">
        <v>0</v>
      </c>
      <c r="T68" s="2">
        <v>0</v>
      </c>
      <c r="U68" s="2"/>
    </row>
    <row r="69" spans="1:21" x14ac:dyDescent="0.25">
      <c r="A69" t="s">
        <v>7944</v>
      </c>
      <c r="B69" t="s">
        <v>9346</v>
      </c>
      <c r="C69" t="s">
        <v>7706</v>
      </c>
      <c r="D69" t="s">
        <v>0</v>
      </c>
      <c r="E69">
        <v>83834</v>
      </c>
      <c r="F69" t="s">
        <v>1459</v>
      </c>
      <c r="G69" s="129" t="s">
        <v>1460</v>
      </c>
      <c r="H69" s="2">
        <v>2.92</v>
      </c>
      <c r="I69" s="2">
        <v>0</v>
      </c>
      <c r="J69" s="2">
        <v>0</v>
      </c>
      <c r="K69" s="15">
        <v>29.27</v>
      </c>
      <c r="L69" s="2">
        <v>0</v>
      </c>
      <c r="M69" s="2">
        <v>0</v>
      </c>
      <c r="N69" s="2">
        <v>0</v>
      </c>
      <c r="O69" s="2">
        <v>3.8050999999999999</v>
      </c>
      <c r="P69" s="2">
        <v>35.995100000000001</v>
      </c>
      <c r="Q69"/>
      <c r="R69" t="s">
        <v>8045</v>
      </c>
      <c r="S69" s="2">
        <v>0</v>
      </c>
      <c r="T69" s="2">
        <v>0</v>
      </c>
      <c r="U69" s="2"/>
    </row>
    <row r="70" spans="1:21" x14ac:dyDescent="0.25">
      <c r="A70" t="s">
        <v>7944</v>
      </c>
      <c r="B70" t="s">
        <v>9345</v>
      </c>
      <c r="C70" t="s">
        <v>7706</v>
      </c>
      <c r="D70" t="s">
        <v>0</v>
      </c>
      <c r="E70">
        <v>83594</v>
      </c>
      <c r="F70" t="s">
        <v>1459</v>
      </c>
      <c r="G70" s="129" t="s">
        <v>1460</v>
      </c>
      <c r="H70" s="2">
        <v>3.06</v>
      </c>
      <c r="I70" s="2">
        <v>0</v>
      </c>
      <c r="J70" s="2">
        <v>0</v>
      </c>
      <c r="K70" s="15">
        <v>30.707000000000001</v>
      </c>
      <c r="L70" s="2">
        <v>0</v>
      </c>
      <c r="M70" s="2">
        <v>0</v>
      </c>
      <c r="N70" s="2">
        <v>0</v>
      </c>
      <c r="O70" s="2">
        <v>3.9919100000000003</v>
      </c>
      <c r="P70" s="2">
        <v>37.75891</v>
      </c>
      <c r="Q70"/>
      <c r="R70" t="s">
        <v>8045</v>
      </c>
      <c r="S70" s="2">
        <v>0</v>
      </c>
      <c r="T70" s="2">
        <v>0</v>
      </c>
      <c r="U70" s="2"/>
    </row>
    <row r="71" spans="1:21" x14ac:dyDescent="0.25">
      <c r="A71" t="s">
        <v>7944</v>
      </c>
      <c r="B71" t="s">
        <v>9344</v>
      </c>
      <c r="C71" t="s">
        <v>7706</v>
      </c>
      <c r="D71" t="s">
        <v>0</v>
      </c>
      <c r="E71">
        <v>83428</v>
      </c>
      <c r="F71" t="s">
        <v>1459</v>
      </c>
      <c r="G71" s="129" t="s">
        <v>1460</v>
      </c>
      <c r="H71" s="2">
        <v>5.04</v>
      </c>
      <c r="I71" s="2">
        <v>0</v>
      </c>
      <c r="J71" s="2">
        <v>0</v>
      </c>
      <c r="K71" s="15">
        <v>50.36</v>
      </c>
      <c r="L71" s="2">
        <v>0</v>
      </c>
      <c r="M71" s="2">
        <v>0</v>
      </c>
      <c r="N71" s="2">
        <v>0</v>
      </c>
      <c r="O71" s="2">
        <v>6.5468000000000002</v>
      </c>
      <c r="P71" s="2">
        <v>61.946799999999996</v>
      </c>
      <c r="Q71"/>
      <c r="R71" t="s">
        <v>8045</v>
      </c>
      <c r="S71" s="2">
        <v>0</v>
      </c>
      <c r="T71" s="2">
        <v>0</v>
      </c>
      <c r="U71" s="2"/>
    </row>
    <row r="72" spans="1:21" x14ac:dyDescent="0.25">
      <c r="A72" t="s">
        <v>7944</v>
      </c>
      <c r="B72" t="s">
        <v>9344</v>
      </c>
      <c r="C72" t="s">
        <v>7706</v>
      </c>
      <c r="D72" t="s">
        <v>0</v>
      </c>
      <c r="E72">
        <v>83402</v>
      </c>
      <c r="F72" t="s">
        <v>1459</v>
      </c>
      <c r="G72" s="129" t="s">
        <v>1460</v>
      </c>
      <c r="H72" s="2">
        <v>2.58</v>
      </c>
      <c r="I72" s="2">
        <v>0</v>
      </c>
      <c r="J72" s="2">
        <v>0</v>
      </c>
      <c r="K72" s="15">
        <v>25.79</v>
      </c>
      <c r="L72" s="2">
        <v>0</v>
      </c>
      <c r="M72" s="2">
        <v>0</v>
      </c>
      <c r="N72" s="2">
        <v>0</v>
      </c>
      <c r="O72" s="2">
        <v>3.3527</v>
      </c>
      <c r="P72" s="2">
        <v>31.722699999999996</v>
      </c>
      <c r="Q72"/>
      <c r="R72" t="s">
        <v>8045</v>
      </c>
      <c r="S72" s="2">
        <v>0</v>
      </c>
      <c r="T72" s="2">
        <v>0</v>
      </c>
      <c r="U72" s="2"/>
    </row>
    <row r="73" spans="1:21" x14ac:dyDescent="0.25">
      <c r="A73" t="s">
        <v>7944</v>
      </c>
      <c r="B73" t="s">
        <v>9362</v>
      </c>
      <c r="C73" t="s">
        <v>9232</v>
      </c>
      <c r="D73" t="s">
        <v>0</v>
      </c>
      <c r="E73" t="s">
        <v>9433</v>
      </c>
      <c r="F73" t="s">
        <v>2876</v>
      </c>
      <c r="G73" s="42" t="s">
        <v>2877</v>
      </c>
      <c r="H73" s="2">
        <v>0</v>
      </c>
      <c r="I73" s="2">
        <v>0</v>
      </c>
      <c r="J73" s="2">
        <v>0</v>
      </c>
      <c r="K73" s="15">
        <v>64.069999999999993</v>
      </c>
      <c r="L73" s="2">
        <v>0</v>
      </c>
      <c r="M73" s="2">
        <v>0</v>
      </c>
      <c r="N73" s="2">
        <v>0</v>
      </c>
      <c r="O73" s="2">
        <v>8.3290999999999986</v>
      </c>
      <c r="P73" s="2">
        <v>72.39909999999999</v>
      </c>
      <c r="Q73"/>
      <c r="R73" t="s">
        <v>8045</v>
      </c>
      <c r="S73" s="2">
        <v>0</v>
      </c>
      <c r="T73" s="2">
        <v>0</v>
      </c>
      <c r="U73" s="2"/>
    </row>
    <row r="74" spans="1:21" x14ac:dyDescent="0.25">
      <c r="A74" t="s">
        <v>7944</v>
      </c>
      <c r="B74" t="s">
        <v>9413</v>
      </c>
      <c r="C74" t="s">
        <v>9232</v>
      </c>
      <c r="D74" t="s">
        <v>0</v>
      </c>
      <c r="E74" t="s">
        <v>9432</v>
      </c>
      <c r="F74" t="s">
        <v>2876</v>
      </c>
      <c r="G74" s="42" t="s">
        <v>2877</v>
      </c>
      <c r="H74" s="2">
        <v>0</v>
      </c>
      <c r="I74" s="2">
        <v>0</v>
      </c>
      <c r="J74" s="2">
        <v>0</v>
      </c>
      <c r="K74" s="15">
        <v>64.069999999999993</v>
      </c>
      <c r="L74" s="2">
        <v>0</v>
      </c>
      <c r="M74" s="2">
        <v>0</v>
      </c>
      <c r="N74" s="2">
        <v>0</v>
      </c>
      <c r="O74" s="2">
        <v>8.3290999999999986</v>
      </c>
      <c r="P74" s="2">
        <v>72.39909999999999</v>
      </c>
      <c r="Q74"/>
      <c r="R74" t="s">
        <v>8045</v>
      </c>
      <c r="S74" s="2">
        <v>0</v>
      </c>
      <c r="T74" s="2">
        <v>0</v>
      </c>
      <c r="U74" s="2"/>
    </row>
    <row r="75" spans="1:21" x14ac:dyDescent="0.25">
      <c r="A75" t="s">
        <v>7944</v>
      </c>
      <c r="B75" t="s">
        <v>9350</v>
      </c>
      <c r="C75" t="s">
        <v>9232</v>
      </c>
      <c r="D75" t="s">
        <v>0</v>
      </c>
      <c r="E75" t="s">
        <v>9431</v>
      </c>
      <c r="F75" t="s">
        <v>2876</v>
      </c>
      <c r="G75" s="42" t="s">
        <v>2877</v>
      </c>
      <c r="H75" s="2">
        <v>0</v>
      </c>
      <c r="I75" s="2">
        <v>0</v>
      </c>
      <c r="J75" s="2">
        <v>0</v>
      </c>
      <c r="K75" s="15">
        <v>64.069999999999993</v>
      </c>
      <c r="L75" s="2">
        <v>0</v>
      </c>
      <c r="M75" s="2">
        <v>0</v>
      </c>
      <c r="N75" s="2">
        <v>0</v>
      </c>
      <c r="O75" s="2">
        <v>8.3290999999999986</v>
      </c>
      <c r="P75" s="2">
        <v>72.39909999999999</v>
      </c>
      <c r="Q75"/>
      <c r="R75" t="s">
        <v>8045</v>
      </c>
      <c r="S75" s="2">
        <v>0</v>
      </c>
      <c r="T75" s="2">
        <v>0</v>
      </c>
      <c r="U75" s="2"/>
    </row>
    <row r="76" spans="1:21" x14ac:dyDescent="0.25">
      <c r="A76" t="s">
        <v>7944</v>
      </c>
      <c r="B76" t="s">
        <v>9358</v>
      </c>
      <c r="C76" t="s">
        <v>9232</v>
      </c>
      <c r="D76" t="s">
        <v>0</v>
      </c>
      <c r="E76" t="s">
        <v>9430</v>
      </c>
      <c r="F76" t="s">
        <v>2876</v>
      </c>
      <c r="G76" s="42" t="s">
        <v>2877</v>
      </c>
      <c r="H76" s="2">
        <v>0</v>
      </c>
      <c r="I76" s="2">
        <v>0</v>
      </c>
      <c r="J76" s="2">
        <v>0</v>
      </c>
      <c r="K76" s="15">
        <v>64.069999999999993</v>
      </c>
      <c r="L76" s="2">
        <v>0</v>
      </c>
      <c r="M76" s="2">
        <v>0</v>
      </c>
      <c r="N76" s="2">
        <v>0</v>
      </c>
      <c r="O76" s="2">
        <v>8.3290999999999986</v>
      </c>
      <c r="P76" s="2">
        <v>72.39909999999999</v>
      </c>
      <c r="Q76"/>
      <c r="R76" t="s">
        <v>8045</v>
      </c>
      <c r="S76" s="2">
        <v>0</v>
      </c>
      <c r="T76" s="2">
        <v>0</v>
      </c>
      <c r="U76" s="2"/>
    </row>
    <row r="77" spans="1:21" x14ac:dyDescent="0.25">
      <c r="A77" t="s">
        <v>7944</v>
      </c>
      <c r="B77" t="s">
        <v>9349</v>
      </c>
      <c r="C77" t="s">
        <v>9232</v>
      </c>
      <c r="D77" t="s">
        <v>0</v>
      </c>
      <c r="E77" t="s">
        <v>9429</v>
      </c>
      <c r="F77" t="s">
        <v>2876</v>
      </c>
      <c r="G77" s="42" t="s">
        <v>2877</v>
      </c>
      <c r="H77" s="2">
        <v>0</v>
      </c>
      <c r="I77" s="2">
        <v>0</v>
      </c>
      <c r="J77" s="2">
        <v>0</v>
      </c>
      <c r="K77" s="15">
        <v>64.069999999999993</v>
      </c>
      <c r="L77" s="2">
        <v>0</v>
      </c>
      <c r="M77" s="2">
        <v>0</v>
      </c>
      <c r="N77" s="2">
        <v>0</v>
      </c>
      <c r="O77" s="2">
        <v>8.3290999999999986</v>
      </c>
      <c r="P77" s="2">
        <v>72.39909999999999</v>
      </c>
      <c r="Q77"/>
      <c r="R77" t="s">
        <v>8045</v>
      </c>
      <c r="S77" s="2">
        <v>0</v>
      </c>
      <c r="T77" s="2">
        <v>0</v>
      </c>
      <c r="U77" s="2"/>
    </row>
    <row r="78" spans="1:21" x14ac:dyDescent="0.25">
      <c r="A78" t="s">
        <v>7944</v>
      </c>
      <c r="B78" t="s">
        <v>9428</v>
      </c>
      <c r="C78" t="s">
        <v>9232</v>
      </c>
      <c r="D78" t="s">
        <v>0</v>
      </c>
      <c r="E78" t="s">
        <v>9427</v>
      </c>
      <c r="F78" t="s">
        <v>2876</v>
      </c>
      <c r="G78" s="42" t="s">
        <v>2877</v>
      </c>
      <c r="H78" s="2">
        <v>0</v>
      </c>
      <c r="I78" s="2">
        <v>0</v>
      </c>
      <c r="J78" s="2">
        <v>0</v>
      </c>
      <c r="K78" s="15">
        <v>31.98</v>
      </c>
      <c r="L78" s="2">
        <v>0</v>
      </c>
      <c r="M78" s="2">
        <v>0</v>
      </c>
      <c r="N78" s="2">
        <v>0</v>
      </c>
      <c r="O78" s="2">
        <v>4.1574</v>
      </c>
      <c r="P78" s="2">
        <v>36.1374</v>
      </c>
      <c r="Q78"/>
      <c r="R78" t="s">
        <v>8045</v>
      </c>
      <c r="S78" s="2">
        <v>0</v>
      </c>
      <c r="T78" s="2">
        <v>0</v>
      </c>
      <c r="U78" s="2"/>
    </row>
    <row r="79" spans="1:21" x14ac:dyDescent="0.25">
      <c r="A79" t="s">
        <v>7944</v>
      </c>
      <c r="B79" t="s">
        <v>9420</v>
      </c>
      <c r="C79" t="s">
        <v>9232</v>
      </c>
      <c r="D79" t="s">
        <v>0</v>
      </c>
      <c r="E79" t="s">
        <v>9426</v>
      </c>
      <c r="F79" t="s">
        <v>2876</v>
      </c>
      <c r="G79" s="42" t="s">
        <v>2877</v>
      </c>
      <c r="H79" s="2">
        <v>0</v>
      </c>
      <c r="I79" s="2">
        <v>0</v>
      </c>
      <c r="J79" s="2">
        <v>0</v>
      </c>
      <c r="K79" s="15">
        <v>48.61</v>
      </c>
      <c r="L79" s="2">
        <v>0</v>
      </c>
      <c r="M79" s="2">
        <v>0</v>
      </c>
      <c r="N79" s="2">
        <v>0</v>
      </c>
      <c r="O79" s="2">
        <v>6.3193000000000001</v>
      </c>
      <c r="P79" s="2">
        <v>54.929299999999998</v>
      </c>
      <c r="Q79"/>
      <c r="R79" t="s">
        <v>8045</v>
      </c>
      <c r="S79" s="2">
        <v>0</v>
      </c>
      <c r="T79" s="2">
        <v>0</v>
      </c>
      <c r="U79" s="2"/>
    </row>
    <row r="80" spans="1:21" x14ac:dyDescent="0.25">
      <c r="A80" t="s">
        <v>7944</v>
      </c>
      <c r="B80" t="s">
        <v>9413</v>
      </c>
      <c r="C80" t="s">
        <v>9232</v>
      </c>
      <c r="D80" t="s">
        <v>0</v>
      </c>
      <c r="E80" t="s">
        <v>9425</v>
      </c>
      <c r="F80" t="s">
        <v>2876</v>
      </c>
      <c r="G80" s="42" t="s">
        <v>2877</v>
      </c>
      <c r="H80" s="2">
        <v>0</v>
      </c>
      <c r="I80" s="2">
        <v>0</v>
      </c>
      <c r="J80" s="2">
        <v>0</v>
      </c>
      <c r="K80" s="15">
        <v>37.1</v>
      </c>
      <c r="L80" s="2">
        <v>0</v>
      </c>
      <c r="M80" s="2">
        <v>0</v>
      </c>
      <c r="N80" s="2">
        <v>0</v>
      </c>
      <c r="O80" s="2">
        <v>4.8230000000000004</v>
      </c>
      <c r="P80" s="2">
        <v>41.923000000000002</v>
      </c>
      <c r="Q80"/>
      <c r="R80" t="s">
        <v>8045</v>
      </c>
      <c r="S80" s="2">
        <v>0</v>
      </c>
      <c r="T80" s="2">
        <v>0</v>
      </c>
      <c r="U80" s="2"/>
    </row>
    <row r="81" spans="1:21" x14ac:dyDescent="0.25">
      <c r="A81" t="s">
        <v>7944</v>
      </c>
      <c r="B81" t="s">
        <v>9350</v>
      </c>
      <c r="C81" t="s">
        <v>9232</v>
      </c>
      <c r="D81" t="s">
        <v>0</v>
      </c>
      <c r="E81" t="s">
        <v>9424</v>
      </c>
      <c r="F81" t="s">
        <v>2876</v>
      </c>
      <c r="G81" s="42" t="s">
        <v>2877</v>
      </c>
      <c r="H81" s="2">
        <v>0</v>
      </c>
      <c r="I81" s="2">
        <v>0</v>
      </c>
      <c r="J81" s="2">
        <v>0</v>
      </c>
      <c r="K81" s="15">
        <v>44.45</v>
      </c>
      <c r="L81" s="2">
        <v>0</v>
      </c>
      <c r="M81" s="2">
        <v>0</v>
      </c>
      <c r="N81" s="2">
        <v>0</v>
      </c>
      <c r="O81" s="2">
        <v>5.7785000000000002</v>
      </c>
      <c r="P81" s="2">
        <v>50.228500000000004</v>
      </c>
      <c r="Q81"/>
      <c r="R81" t="s">
        <v>8045</v>
      </c>
      <c r="S81" s="2">
        <v>0</v>
      </c>
      <c r="T81" s="2">
        <v>0</v>
      </c>
      <c r="U81" s="2"/>
    </row>
    <row r="82" spans="1:21" x14ac:dyDescent="0.25">
      <c r="A82" t="s">
        <v>7944</v>
      </c>
      <c r="B82" t="s">
        <v>9350</v>
      </c>
      <c r="C82" t="s">
        <v>9232</v>
      </c>
      <c r="D82" t="s">
        <v>0</v>
      </c>
      <c r="E82" t="s">
        <v>9423</v>
      </c>
      <c r="F82" t="s">
        <v>2876</v>
      </c>
      <c r="G82" s="42" t="s">
        <v>2877</v>
      </c>
      <c r="H82" s="2">
        <v>0</v>
      </c>
      <c r="I82" s="2">
        <v>0</v>
      </c>
      <c r="J82" s="2">
        <v>0</v>
      </c>
      <c r="K82" s="15">
        <v>57.88</v>
      </c>
      <c r="L82" s="2">
        <v>0</v>
      </c>
      <c r="M82" s="2">
        <v>0</v>
      </c>
      <c r="N82" s="2">
        <v>0</v>
      </c>
      <c r="O82" s="2">
        <v>7.5244000000000009</v>
      </c>
      <c r="P82" s="2">
        <v>65.40440000000001</v>
      </c>
      <c r="Q82"/>
      <c r="R82" t="s">
        <v>8045</v>
      </c>
      <c r="S82" s="2">
        <v>0</v>
      </c>
      <c r="T82" s="2">
        <v>0</v>
      </c>
      <c r="U82" s="2"/>
    </row>
    <row r="83" spans="1:21" x14ac:dyDescent="0.25">
      <c r="A83" t="s">
        <v>7944</v>
      </c>
      <c r="B83" t="s">
        <v>9351</v>
      </c>
      <c r="C83" t="s">
        <v>9232</v>
      </c>
      <c r="D83" t="s">
        <v>0</v>
      </c>
      <c r="E83" t="s">
        <v>9422</v>
      </c>
      <c r="F83" t="s">
        <v>2876</v>
      </c>
      <c r="G83" s="42" t="s">
        <v>2877</v>
      </c>
      <c r="H83" s="2">
        <v>0</v>
      </c>
      <c r="I83" s="2">
        <v>0</v>
      </c>
      <c r="J83" s="2">
        <v>0</v>
      </c>
      <c r="K83" s="15">
        <v>31.98</v>
      </c>
      <c r="L83" s="2">
        <v>0</v>
      </c>
      <c r="M83" s="2">
        <v>0</v>
      </c>
      <c r="N83" s="2">
        <v>0</v>
      </c>
      <c r="O83" s="2">
        <v>4.1574</v>
      </c>
      <c r="P83" s="2">
        <v>36.1374</v>
      </c>
      <c r="Q83"/>
      <c r="R83" t="s">
        <v>8045</v>
      </c>
      <c r="S83" s="2">
        <v>0</v>
      </c>
      <c r="T83" s="2">
        <v>0</v>
      </c>
      <c r="U83" s="2"/>
    </row>
    <row r="84" spans="1:21" x14ac:dyDescent="0.25">
      <c r="A84" t="s">
        <v>7944</v>
      </c>
      <c r="B84" t="s">
        <v>9357</v>
      </c>
      <c r="C84" t="s">
        <v>9232</v>
      </c>
      <c r="D84" t="s">
        <v>0</v>
      </c>
      <c r="E84" t="s">
        <v>9421</v>
      </c>
      <c r="F84" t="s">
        <v>2876</v>
      </c>
      <c r="G84" s="42" t="s">
        <v>2877</v>
      </c>
      <c r="H84" s="2">
        <v>0</v>
      </c>
      <c r="I84" s="2">
        <v>0</v>
      </c>
      <c r="J84" s="2">
        <v>0</v>
      </c>
      <c r="K84" s="15">
        <v>41.57</v>
      </c>
      <c r="L84" s="2">
        <v>0</v>
      </c>
      <c r="M84" s="2">
        <v>0</v>
      </c>
      <c r="N84" s="2">
        <v>0</v>
      </c>
      <c r="O84" s="2">
        <v>5.4041000000000006</v>
      </c>
      <c r="P84" s="2">
        <v>46.9741</v>
      </c>
      <c r="Q84"/>
      <c r="R84" t="s">
        <v>8045</v>
      </c>
      <c r="S84" s="2">
        <v>0</v>
      </c>
      <c r="T84" s="2">
        <v>0</v>
      </c>
      <c r="U84" s="2"/>
    </row>
    <row r="85" spans="1:21" x14ac:dyDescent="0.25">
      <c r="A85" t="s">
        <v>7944</v>
      </c>
      <c r="B85" t="s">
        <v>9420</v>
      </c>
      <c r="C85" t="s">
        <v>9232</v>
      </c>
      <c r="D85" t="s">
        <v>0</v>
      </c>
      <c r="E85" t="s">
        <v>9419</v>
      </c>
      <c r="F85" t="s">
        <v>2876</v>
      </c>
      <c r="G85" s="42" t="s">
        <v>2877</v>
      </c>
      <c r="H85" s="2">
        <v>0</v>
      </c>
      <c r="I85" s="2">
        <v>0</v>
      </c>
      <c r="J85" s="2">
        <v>0</v>
      </c>
      <c r="K85" s="15">
        <v>59.48</v>
      </c>
      <c r="L85" s="2">
        <v>0</v>
      </c>
      <c r="M85" s="2">
        <v>0</v>
      </c>
      <c r="N85" s="2">
        <v>0</v>
      </c>
      <c r="O85" s="2">
        <v>7.7324000000000002</v>
      </c>
      <c r="P85" s="2">
        <v>67.212400000000002</v>
      </c>
      <c r="Q85"/>
      <c r="R85" t="s">
        <v>8045</v>
      </c>
      <c r="S85" s="2">
        <v>0</v>
      </c>
      <c r="T85" s="2">
        <v>0</v>
      </c>
      <c r="U85" s="2"/>
    </row>
    <row r="86" spans="1:21" x14ac:dyDescent="0.25">
      <c r="A86" t="s">
        <v>7944</v>
      </c>
      <c r="B86" t="s">
        <v>9350</v>
      </c>
      <c r="C86" t="s">
        <v>9232</v>
      </c>
      <c r="D86" t="s">
        <v>0</v>
      </c>
      <c r="E86" t="s">
        <v>9418</v>
      </c>
      <c r="F86" t="s">
        <v>2876</v>
      </c>
      <c r="G86" s="42" t="s">
        <v>2877</v>
      </c>
      <c r="H86" s="2">
        <v>0</v>
      </c>
      <c r="I86" s="2">
        <v>0</v>
      </c>
      <c r="J86" s="2">
        <v>0</v>
      </c>
      <c r="K86" s="15">
        <v>64.069999999999993</v>
      </c>
      <c r="L86" s="2">
        <v>0</v>
      </c>
      <c r="M86" s="2">
        <v>0</v>
      </c>
      <c r="N86" s="2">
        <v>0</v>
      </c>
      <c r="O86" s="2">
        <v>8.3290999999999986</v>
      </c>
      <c r="P86" s="2">
        <v>72.39909999999999</v>
      </c>
      <c r="Q86"/>
      <c r="R86" t="s">
        <v>8045</v>
      </c>
      <c r="S86" s="2">
        <v>0</v>
      </c>
      <c r="T86" s="2">
        <v>0</v>
      </c>
      <c r="U86" s="2"/>
    </row>
    <row r="87" spans="1:21" x14ac:dyDescent="0.25">
      <c r="A87" t="s">
        <v>7944</v>
      </c>
      <c r="B87" t="s">
        <v>9413</v>
      </c>
      <c r="C87" t="s">
        <v>9232</v>
      </c>
      <c r="D87" t="s">
        <v>0</v>
      </c>
      <c r="E87" t="s">
        <v>9417</v>
      </c>
      <c r="F87" t="s">
        <v>2876</v>
      </c>
      <c r="G87" s="42" t="s">
        <v>2877</v>
      </c>
      <c r="H87" s="2">
        <v>0</v>
      </c>
      <c r="I87" s="2">
        <v>0</v>
      </c>
      <c r="J87" s="2">
        <v>0</v>
      </c>
      <c r="K87" s="15">
        <v>64.069999999999993</v>
      </c>
      <c r="L87" s="2">
        <v>0</v>
      </c>
      <c r="M87" s="2">
        <v>0</v>
      </c>
      <c r="N87" s="2">
        <v>0</v>
      </c>
      <c r="O87" s="2">
        <v>8.3290999999999986</v>
      </c>
      <c r="P87" s="2">
        <v>72.39909999999999</v>
      </c>
      <c r="Q87"/>
      <c r="R87" t="s">
        <v>8045</v>
      </c>
      <c r="S87" s="2">
        <v>0</v>
      </c>
      <c r="T87" s="2">
        <v>0</v>
      </c>
      <c r="U87" s="2"/>
    </row>
    <row r="88" spans="1:21" x14ac:dyDescent="0.25">
      <c r="A88" t="s">
        <v>7944</v>
      </c>
      <c r="B88" t="s">
        <v>9355</v>
      </c>
      <c r="C88" s="21" t="s">
        <v>9232</v>
      </c>
      <c r="D88" t="s">
        <v>0</v>
      </c>
      <c r="E88" t="s">
        <v>9410</v>
      </c>
      <c r="F88" t="s">
        <v>2876</v>
      </c>
      <c r="G88" s="42" t="s">
        <v>2877</v>
      </c>
      <c r="H88" s="2">
        <v>0</v>
      </c>
      <c r="I88" s="2">
        <v>0</v>
      </c>
      <c r="J88" s="2">
        <v>0</v>
      </c>
      <c r="K88" s="15">
        <v>37.42</v>
      </c>
      <c r="L88" s="2">
        <v>0</v>
      </c>
      <c r="M88" s="2">
        <v>0</v>
      </c>
      <c r="N88" s="2">
        <v>0</v>
      </c>
      <c r="O88" s="2">
        <v>4.8646000000000003</v>
      </c>
      <c r="P88" s="152">
        <v>42.284600000000005</v>
      </c>
      <c r="Q88"/>
      <c r="R88" t="s">
        <v>8045</v>
      </c>
      <c r="S88" s="2">
        <v>0</v>
      </c>
      <c r="T88" s="2">
        <v>0</v>
      </c>
      <c r="U88" s="2"/>
    </row>
    <row r="89" spans="1:21" x14ac:dyDescent="0.25">
      <c r="A89" t="s">
        <v>7944</v>
      </c>
      <c r="B89" t="s">
        <v>9352</v>
      </c>
      <c r="C89" s="21" t="s">
        <v>9232</v>
      </c>
      <c r="D89" t="s">
        <v>0</v>
      </c>
      <c r="E89" t="s">
        <v>9409</v>
      </c>
      <c r="F89" t="s">
        <v>2876</v>
      </c>
      <c r="G89" s="42" t="s">
        <v>2877</v>
      </c>
      <c r="H89" s="2">
        <v>0</v>
      </c>
      <c r="I89" s="2">
        <v>0</v>
      </c>
      <c r="J89" s="2">
        <v>0</v>
      </c>
      <c r="K89" s="15">
        <v>34.22</v>
      </c>
      <c r="L89" s="2">
        <v>0</v>
      </c>
      <c r="M89" s="2">
        <v>0</v>
      </c>
      <c r="N89" s="2">
        <v>0</v>
      </c>
      <c r="O89" s="2">
        <v>4.4485999999999999</v>
      </c>
      <c r="P89" s="152">
        <v>38.668599999999998</v>
      </c>
      <c r="Q89"/>
      <c r="R89" t="s">
        <v>8045</v>
      </c>
      <c r="S89" s="2">
        <v>0</v>
      </c>
      <c r="T89" s="2">
        <v>0</v>
      </c>
      <c r="U89" s="2"/>
    </row>
    <row r="90" spans="1:21" x14ac:dyDescent="0.25">
      <c r="A90" t="s">
        <v>7944</v>
      </c>
      <c r="B90" t="s">
        <v>9354</v>
      </c>
      <c r="C90" s="21" t="s">
        <v>9232</v>
      </c>
      <c r="D90" t="s">
        <v>0</v>
      </c>
      <c r="E90" t="s">
        <v>9408</v>
      </c>
      <c r="F90" t="s">
        <v>2876</v>
      </c>
      <c r="G90" s="42" t="s">
        <v>2877</v>
      </c>
      <c r="H90" s="2">
        <v>0</v>
      </c>
      <c r="I90" s="2">
        <v>0</v>
      </c>
      <c r="J90" s="2">
        <v>0</v>
      </c>
      <c r="K90" s="15">
        <v>64.069999999999993</v>
      </c>
      <c r="L90" s="2">
        <v>0</v>
      </c>
      <c r="M90" s="2">
        <v>0</v>
      </c>
      <c r="N90" s="2">
        <v>0</v>
      </c>
      <c r="O90" s="2">
        <v>8.3290999999999986</v>
      </c>
      <c r="P90" s="152">
        <v>72.39909999999999</v>
      </c>
      <c r="Q90"/>
      <c r="R90" t="s">
        <v>8045</v>
      </c>
      <c r="S90" s="2">
        <v>0</v>
      </c>
      <c r="T90" s="2">
        <v>0</v>
      </c>
      <c r="U90" s="2"/>
    </row>
    <row r="91" spans="1:21" x14ac:dyDescent="0.25">
      <c r="A91" t="s">
        <v>7944</v>
      </c>
      <c r="B91" t="s">
        <v>9352</v>
      </c>
      <c r="C91" s="21" t="s">
        <v>9232</v>
      </c>
      <c r="D91" t="s">
        <v>0</v>
      </c>
      <c r="E91" t="s">
        <v>9407</v>
      </c>
      <c r="F91" t="s">
        <v>2876</v>
      </c>
      <c r="G91" s="42" t="s">
        <v>2877</v>
      </c>
      <c r="H91" s="2">
        <v>0</v>
      </c>
      <c r="I91" s="2">
        <v>0</v>
      </c>
      <c r="J91" s="2">
        <v>0</v>
      </c>
      <c r="K91" s="15">
        <v>64.069999999999993</v>
      </c>
      <c r="L91" s="2">
        <v>0</v>
      </c>
      <c r="M91" s="2">
        <v>0</v>
      </c>
      <c r="N91" s="2">
        <v>0</v>
      </c>
      <c r="O91" s="2">
        <v>8.3290999999999986</v>
      </c>
      <c r="P91" s="152">
        <v>72.39909999999999</v>
      </c>
      <c r="Q91"/>
      <c r="R91" t="s">
        <v>8045</v>
      </c>
      <c r="S91" s="2">
        <v>0</v>
      </c>
      <c r="T91" s="2">
        <v>0</v>
      </c>
      <c r="U91" s="2"/>
    </row>
    <row r="92" spans="1:21" x14ac:dyDescent="0.25">
      <c r="A92" t="s">
        <v>7944</v>
      </c>
      <c r="B92" t="s">
        <v>9371</v>
      </c>
      <c r="C92" s="21" t="s">
        <v>9232</v>
      </c>
      <c r="D92" t="s">
        <v>0</v>
      </c>
      <c r="E92" t="s">
        <v>9406</v>
      </c>
      <c r="F92" t="s">
        <v>2876</v>
      </c>
      <c r="G92" s="42" t="s">
        <v>2877</v>
      </c>
      <c r="H92" s="2">
        <v>0</v>
      </c>
      <c r="I92" s="2">
        <v>0</v>
      </c>
      <c r="J92" s="2">
        <v>0</v>
      </c>
      <c r="K92" s="15">
        <v>64.069999999999993</v>
      </c>
      <c r="L92" s="2">
        <v>0</v>
      </c>
      <c r="M92" s="2">
        <v>0</v>
      </c>
      <c r="N92" s="2">
        <v>0</v>
      </c>
      <c r="O92" s="2">
        <v>8.3290999999999986</v>
      </c>
      <c r="P92" s="152">
        <v>72.39909999999999</v>
      </c>
      <c r="Q92"/>
      <c r="R92" t="s">
        <v>8045</v>
      </c>
      <c r="S92" s="2">
        <v>0</v>
      </c>
      <c r="T92" s="2">
        <v>0</v>
      </c>
      <c r="U92" s="2"/>
    </row>
    <row r="93" spans="1:21" x14ac:dyDescent="0.25">
      <c r="A93" t="s">
        <v>7944</v>
      </c>
      <c r="B93" t="s">
        <v>9356</v>
      </c>
      <c r="C93" s="21" t="s">
        <v>9232</v>
      </c>
      <c r="D93" t="s">
        <v>0</v>
      </c>
      <c r="E93" t="s">
        <v>9405</v>
      </c>
      <c r="F93" t="s">
        <v>2876</v>
      </c>
      <c r="G93" s="42" t="s">
        <v>2877</v>
      </c>
      <c r="H93" s="2">
        <v>0</v>
      </c>
      <c r="I93" s="2">
        <v>0</v>
      </c>
      <c r="J93" s="2">
        <v>0</v>
      </c>
      <c r="K93" s="15">
        <v>64.069999999999993</v>
      </c>
      <c r="L93" s="2">
        <v>0</v>
      </c>
      <c r="M93" s="2">
        <v>0</v>
      </c>
      <c r="N93" s="2">
        <v>0</v>
      </c>
      <c r="O93" s="2">
        <v>8.3290999999999986</v>
      </c>
      <c r="P93" s="152">
        <v>72.39909999999999</v>
      </c>
      <c r="Q93"/>
      <c r="R93" t="s">
        <v>8045</v>
      </c>
      <c r="S93" s="2">
        <v>0</v>
      </c>
      <c r="T93" s="2">
        <v>0</v>
      </c>
      <c r="U93" s="2"/>
    </row>
    <row r="94" spans="1:21" x14ac:dyDescent="0.25">
      <c r="A94" t="s">
        <v>7944</v>
      </c>
      <c r="B94" t="s">
        <v>9355</v>
      </c>
      <c r="C94" s="21" t="s">
        <v>9232</v>
      </c>
      <c r="D94" t="s">
        <v>0</v>
      </c>
      <c r="E94" t="s">
        <v>9404</v>
      </c>
      <c r="F94" t="s">
        <v>2876</v>
      </c>
      <c r="G94" s="42" t="s">
        <v>2877</v>
      </c>
      <c r="H94" s="2">
        <v>0</v>
      </c>
      <c r="I94" s="2">
        <v>0</v>
      </c>
      <c r="J94" s="2">
        <v>0</v>
      </c>
      <c r="K94" s="15">
        <v>64.069999999999993</v>
      </c>
      <c r="L94" s="2">
        <v>0</v>
      </c>
      <c r="M94" s="2">
        <v>0</v>
      </c>
      <c r="N94" s="2">
        <v>0</v>
      </c>
      <c r="O94" s="2">
        <v>8.3290999999999986</v>
      </c>
      <c r="P94" s="152">
        <v>72.39909999999999</v>
      </c>
      <c r="Q94"/>
      <c r="R94" t="s">
        <v>8045</v>
      </c>
      <c r="S94" s="2">
        <v>0</v>
      </c>
      <c r="T94" s="2">
        <v>0</v>
      </c>
      <c r="U94" s="2"/>
    </row>
    <row r="95" spans="1:21" x14ac:dyDescent="0.25">
      <c r="A95" t="s">
        <v>7944</v>
      </c>
      <c r="B95" t="s">
        <v>9355</v>
      </c>
      <c r="C95" s="21" t="s">
        <v>9232</v>
      </c>
      <c r="D95" t="s">
        <v>0</v>
      </c>
      <c r="E95" t="s">
        <v>9399</v>
      </c>
      <c r="F95" t="s">
        <v>2876</v>
      </c>
      <c r="G95" s="42" t="s">
        <v>2877</v>
      </c>
      <c r="H95" s="2">
        <v>0</v>
      </c>
      <c r="I95" s="2">
        <v>0</v>
      </c>
      <c r="J95" s="2">
        <v>0</v>
      </c>
      <c r="K95" s="15">
        <v>46.37</v>
      </c>
      <c r="L95" s="2">
        <v>0</v>
      </c>
      <c r="M95" s="2">
        <v>0</v>
      </c>
      <c r="N95" s="2">
        <v>0</v>
      </c>
      <c r="O95" s="2">
        <v>6.0281000000000002</v>
      </c>
      <c r="P95" s="152">
        <v>52.398099999999999</v>
      </c>
      <c r="Q95"/>
      <c r="R95" t="s">
        <v>8045</v>
      </c>
      <c r="S95" s="2">
        <v>0</v>
      </c>
      <c r="T95" s="2">
        <v>0</v>
      </c>
      <c r="U95" s="2"/>
    </row>
    <row r="96" spans="1:21" x14ac:dyDescent="0.25">
      <c r="A96" t="s">
        <v>7944</v>
      </c>
      <c r="B96" t="s">
        <v>9352</v>
      </c>
      <c r="C96" s="21" t="s">
        <v>9232</v>
      </c>
      <c r="D96" t="s">
        <v>0</v>
      </c>
      <c r="E96" t="s">
        <v>9403</v>
      </c>
      <c r="F96" t="s">
        <v>2876</v>
      </c>
      <c r="G96" s="42" t="s">
        <v>2877</v>
      </c>
      <c r="H96" s="2">
        <v>0</v>
      </c>
      <c r="I96" s="2">
        <v>0</v>
      </c>
      <c r="J96" s="2">
        <v>0</v>
      </c>
      <c r="K96" s="15">
        <v>32.299999999999997</v>
      </c>
      <c r="L96" s="2">
        <v>0</v>
      </c>
      <c r="M96" s="2">
        <v>0</v>
      </c>
      <c r="N96" s="2">
        <v>0</v>
      </c>
      <c r="O96" s="2">
        <v>4.1989999999999998</v>
      </c>
      <c r="P96" s="152">
        <v>36.498999999999995</v>
      </c>
      <c r="Q96"/>
      <c r="R96" t="s">
        <v>8045</v>
      </c>
      <c r="S96" s="2">
        <v>0</v>
      </c>
      <c r="T96" s="2">
        <v>0</v>
      </c>
      <c r="U96" s="2"/>
    </row>
    <row r="97" spans="1:21" x14ac:dyDescent="0.25">
      <c r="A97" t="s">
        <v>7944</v>
      </c>
      <c r="B97" t="s">
        <v>9371</v>
      </c>
      <c r="C97" s="21" t="s">
        <v>9232</v>
      </c>
      <c r="D97" t="s">
        <v>0</v>
      </c>
      <c r="E97" t="s">
        <v>9402</v>
      </c>
      <c r="F97" t="s">
        <v>2876</v>
      </c>
      <c r="G97" s="42" t="s">
        <v>2877</v>
      </c>
      <c r="H97" s="2">
        <v>0</v>
      </c>
      <c r="I97" s="2">
        <v>0</v>
      </c>
      <c r="J97" s="2">
        <v>0</v>
      </c>
      <c r="K97" s="15">
        <v>31.98</v>
      </c>
      <c r="L97" s="2">
        <v>0</v>
      </c>
      <c r="M97" s="2">
        <v>0</v>
      </c>
      <c r="N97" s="2">
        <v>0</v>
      </c>
      <c r="O97" s="2">
        <v>4.1574</v>
      </c>
      <c r="P97" s="152">
        <v>36.1374</v>
      </c>
      <c r="Q97"/>
      <c r="R97" t="s">
        <v>8045</v>
      </c>
      <c r="S97" s="2">
        <v>0</v>
      </c>
      <c r="T97" s="2">
        <v>0</v>
      </c>
      <c r="U97" s="2"/>
    </row>
    <row r="98" spans="1:21" x14ac:dyDescent="0.25">
      <c r="A98" t="s">
        <v>7944</v>
      </c>
      <c r="B98" t="s">
        <v>9352</v>
      </c>
      <c r="C98" s="21" t="s">
        <v>9232</v>
      </c>
      <c r="D98" t="s">
        <v>0</v>
      </c>
      <c r="E98" t="s">
        <v>9401</v>
      </c>
      <c r="F98" t="s">
        <v>2876</v>
      </c>
      <c r="G98" s="42" t="s">
        <v>2877</v>
      </c>
      <c r="H98" s="2">
        <v>0</v>
      </c>
      <c r="I98" s="2">
        <v>0</v>
      </c>
      <c r="J98" s="2">
        <v>0</v>
      </c>
      <c r="K98" s="15">
        <v>64.069999999999993</v>
      </c>
      <c r="L98" s="2">
        <v>0</v>
      </c>
      <c r="M98" s="2">
        <v>0</v>
      </c>
      <c r="N98" s="2">
        <v>0</v>
      </c>
      <c r="O98" s="2">
        <v>8.3290999999999986</v>
      </c>
      <c r="P98" s="152">
        <v>72.39909999999999</v>
      </c>
      <c r="Q98"/>
      <c r="R98" t="s">
        <v>8045</v>
      </c>
      <c r="S98" s="2">
        <v>0</v>
      </c>
      <c r="T98" s="2">
        <v>0</v>
      </c>
      <c r="U98" s="2"/>
    </row>
    <row r="99" spans="1:21" x14ac:dyDescent="0.25">
      <c r="A99" t="s">
        <v>7944</v>
      </c>
      <c r="B99" t="s">
        <v>9353</v>
      </c>
      <c r="C99" s="21" t="s">
        <v>9232</v>
      </c>
      <c r="D99" t="s">
        <v>0</v>
      </c>
      <c r="E99" t="s">
        <v>9400</v>
      </c>
      <c r="F99" t="s">
        <v>2876</v>
      </c>
      <c r="G99" s="42" t="s">
        <v>2877</v>
      </c>
      <c r="H99" s="2">
        <v>0</v>
      </c>
      <c r="I99" s="2">
        <v>0</v>
      </c>
      <c r="J99" s="2">
        <v>0</v>
      </c>
      <c r="K99" s="15">
        <v>36.14</v>
      </c>
      <c r="L99" s="2">
        <v>0</v>
      </c>
      <c r="M99" s="2">
        <v>0</v>
      </c>
      <c r="N99" s="2">
        <v>0</v>
      </c>
      <c r="O99" s="2">
        <v>4.6981999999999999</v>
      </c>
      <c r="P99" s="152">
        <v>40.838200000000001</v>
      </c>
      <c r="Q99"/>
      <c r="R99" t="s">
        <v>8045</v>
      </c>
      <c r="S99" s="2">
        <v>0</v>
      </c>
      <c r="T99" s="2">
        <v>0</v>
      </c>
      <c r="U99" s="2"/>
    </row>
    <row r="100" spans="1:21" x14ac:dyDescent="0.25">
      <c r="A100" t="s">
        <v>7944</v>
      </c>
      <c r="B100" t="s">
        <v>9348</v>
      </c>
      <c r="C100" s="21" t="s">
        <v>9232</v>
      </c>
      <c r="D100" t="s">
        <v>0</v>
      </c>
      <c r="E100" t="s">
        <v>9376</v>
      </c>
      <c r="F100" t="s">
        <v>2876</v>
      </c>
      <c r="G100" s="42" t="s">
        <v>2877</v>
      </c>
      <c r="H100" s="2">
        <v>0</v>
      </c>
      <c r="I100" s="2">
        <v>0</v>
      </c>
      <c r="J100" s="2">
        <v>0</v>
      </c>
      <c r="K100" s="15">
        <v>64.069999999999993</v>
      </c>
      <c r="L100" s="2">
        <v>0</v>
      </c>
      <c r="M100" s="2">
        <v>0</v>
      </c>
      <c r="N100" s="2">
        <v>0</v>
      </c>
      <c r="O100" s="2">
        <v>8.3290999999999986</v>
      </c>
      <c r="P100" s="152">
        <v>72.39909999999999</v>
      </c>
      <c r="Q100"/>
      <c r="R100" t="s">
        <v>8045</v>
      </c>
      <c r="S100" s="2">
        <v>0</v>
      </c>
      <c r="T100" s="2">
        <v>0</v>
      </c>
      <c r="U100" s="2"/>
    </row>
    <row r="101" spans="1:21" x14ac:dyDescent="0.25">
      <c r="A101" t="s">
        <v>7944</v>
      </c>
      <c r="B101" t="s">
        <v>9346</v>
      </c>
      <c r="C101" s="21" t="s">
        <v>9232</v>
      </c>
      <c r="D101" t="s">
        <v>0</v>
      </c>
      <c r="E101" t="s">
        <v>9398</v>
      </c>
      <c r="F101" t="s">
        <v>2876</v>
      </c>
      <c r="G101" s="42" t="s">
        <v>2877</v>
      </c>
      <c r="H101" s="2">
        <v>0</v>
      </c>
      <c r="I101" s="2">
        <v>0</v>
      </c>
      <c r="J101" s="2">
        <v>0</v>
      </c>
      <c r="K101" s="15">
        <v>74.19</v>
      </c>
      <c r="L101" s="2">
        <v>0</v>
      </c>
      <c r="M101" s="2">
        <v>0</v>
      </c>
      <c r="N101" s="2">
        <v>0</v>
      </c>
      <c r="O101" s="2">
        <v>9.6447000000000003</v>
      </c>
      <c r="P101" s="152">
        <v>83.834699999999998</v>
      </c>
      <c r="Q101"/>
      <c r="R101" t="s">
        <v>8045</v>
      </c>
      <c r="S101" s="2">
        <v>0</v>
      </c>
      <c r="T101" s="2">
        <v>0</v>
      </c>
      <c r="U101" s="2"/>
    </row>
    <row r="102" spans="1:21" x14ac:dyDescent="0.25">
      <c r="A102" t="s">
        <v>7944</v>
      </c>
      <c r="B102" t="s">
        <v>9345</v>
      </c>
      <c r="C102" s="21" t="s">
        <v>9232</v>
      </c>
      <c r="D102" t="s">
        <v>0</v>
      </c>
      <c r="E102" t="s">
        <v>9397</v>
      </c>
      <c r="F102" t="s">
        <v>2876</v>
      </c>
      <c r="G102" s="42" t="s">
        <v>2877</v>
      </c>
      <c r="H102" s="2">
        <v>0</v>
      </c>
      <c r="I102" s="2">
        <v>0</v>
      </c>
      <c r="J102" s="2">
        <v>0</v>
      </c>
      <c r="K102" s="15">
        <v>39.020000000000003</v>
      </c>
      <c r="L102" s="2">
        <v>0</v>
      </c>
      <c r="M102" s="2">
        <v>0</v>
      </c>
      <c r="N102" s="2">
        <v>0</v>
      </c>
      <c r="O102" s="2">
        <v>5.0726000000000004</v>
      </c>
      <c r="P102" s="152">
        <v>44.092600000000004</v>
      </c>
      <c r="Q102"/>
      <c r="R102" t="s">
        <v>8045</v>
      </c>
      <c r="S102" s="2">
        <v>0</v>
      </c>
      <c r="T102" s="2">
        <v>0</v>
      </c>
      <c r="U102" s="2"/>
    </row>
    <row r="103" spans="1:21" x14ac:dyDescent="0.25">
      <c r="A103" t="s">
        <v>7944</v>
      </c>
      <c r="B103" t="s">
        <v>9346</v>
      </c>
      <c r="C103" s="21" t="s">
        <v>9232</v>
      </c>
      <c r="D103" t="s">
        <v>0</v>
      </c>
      <c r="E103" t="s">
        <v>9396</v>
      </c>
      <c r="F103" t="s">
        <v>2876</v>
      </c>
      <c r="G103" s="42" t="s">
        <v>2877</v>
      </c>
      <c r="H103" s="2">
        <v>0</v>
      </c>
      <c r="I103" s="2">
        <v>0</v>
      </c>
      <c r="J103" s="2">
        <v>0</v>
      </c>
      <c r="K103" s="15">
        <v>66.2</v>
      </c>
      <c r="L103" s="2">
        <v>0</v>
      </c>
      <c r="M103" s="2">
        <v>0</v>
      </c>
      <c r="N103" s="2">
        <v>0</v>
      </c>
      <c r="O103" s="2">
        <v>8.6059999999999999</v>
      </c>
      <c r="P103" s="152">
        <v>74.805999999999997</v>
      </c>
      <c r="Q103"/>
      <c r="R103" t="s">
        <v>8045</v>
      </c>
      <c r="S103" s="2">
        <v>0</v>
      </c>
      <c r="T103" s="2">
        <v>0</v>
      </c>
      <c r="U103" s="2"/>
    </row>
    <row r="104" spans="1:21" x14ac:dyDescent="0.25">
      <c r="A104" t="s">
        <v>7944</v>
      </c>
      <c r="B104" t="s">
        <v>9346</v>
      </c>
      <c r="C104" s="21" t="s">
        <v>9232</v>
      </c>
      <c r="D104" t="s">
        <v>0</v>
      </c>
      <c r="E104" t="s">
        <v>9395</v>
      </c>
      <c r="F104" t="s">
        <v>2876</v>
      </c>
      <c r="G104" s="42" t="s">
        <v>2877</v>
      </c>
      <c r="H104" s="2">
        <v>0</v>
      </c>
      <c r="I104" s="2">
        <v>0</v>
      </c>
      <c r="J104" s="2">
        <v>0</v>
      </c>
      <c r="K104" s="15">
        <v>64.069999999999993</v>
      </c>
      <c r="L104" s="2">
        <v>0</v>
      </c>
      <c r="M104" s="2">
        <v>0</v>
      </c>
      <c r="N104" s="2">
        <v>0</v>
      </c>
      <c r="O104" s="2">
        <v>8.3290999999999986</v>
      </c>
      <c r="P104" s="152">
        <v>72.39909999999999</v>
      </c>
      <c r="Q104"/>
      <c r="R104" t="s">
        <v>8045</v>
      </c>
      <c r="S104" s="2">
        <v>0</v>
      </c>
      <c r="T104" s="2">
        <v>0</v>
      </c>
      <c r="U104" s="2"/>
    </row>
    <row r="105" spans="1:21" x14ac:dyDescent="0.25">
      <c r="A105" t="s">
        <v>7944</v>
      </c>
      <c r="B105" t="s">
        <v>9345</v>
      </c>
      <c r="C105" s="21" t="s">
        <v>9232</v>
      </c>
      <c r="D105" t="s">
        <v>0</v>
      </c>
      <c r="E105" t="s">
        <v>9394</v>
      </c>
      <c r="F105" t="s">
        <v>2876</v>
      </c>
      <c r="G105" s="42" t="s">
        <v>2877</v>
      </c>
      <c r="H105" s="2">
        <v>0</v>
      </c>
      <c r="I105" s="2">
        <v>0</v>
      </c>
      <c r="J105" s="2">
        <v>0</v>
      </c>
      <c r="K105" s="15">
        <v>64.069999999999993</v>
      </c>
      <c r="L105" s="2">
        <v>0</v>
      </c>
      <c r="M105" s="2">
        <v>0</v>
      </c>
      <c r="N105" s="2">
        <v>0</v>
      </c>
      <c r="O105" s="2">
        <v>8.3290999999999986</v>
      </c>
      <c r="P105" s="152">
        <v>72.39909999999999</v>
      </c>
      <c r="Q105"/>
      <c r="R105" t="s">
        <v>8045</v>
      </c>
      <c r="S105" s="2">
        <v>0</v>
      </c>
      <c r="T105" s="2">
        <v>0</v>
      </c>
      <c r="U105" s="2"/>
    </row>
    <row r="106" spans="1:21" x14ac:dyDescent="0.25">
      <c r="A106" t="s">
        <v>7944</v>
      </c>
      <c r="B106" t="s">
        <v>9346</v>
      </c>
      <c r="C106" s="21" t="s">
        <v>9232</v>
      </c>
      <c r="D106" t="s">
        <v>0</v>
      </c>
      <c r="E106" t="s">
        <v>9393</v>
      </c>
      <c r="F106" t="s">
        <v>2876</v>
      </c>
      <c r="G106" s="42" t="s">
        <v>2877</v>
      </c>
      <c r="H106" s="2">
        <v>0</v>
      </c>
      <c r="I106" s="2">
        <v>0</v>
      </c>
      <c r="J106" s="2">
        <v>0</v>
      </c>
      <c r="K106" s="15">
        <v>31.98</v>
      </c>
      <c r="L106" s="2">
        <v>0</v>
      </c>
      <c r="M106" s="2">
        <v>0</v>
      </c>
      <c r="N106" s="2">
        <v>0</v>
      </c>
      <c r="O106" s="2">
        <v>4.1574</v>
      </c>
      <c r="P106" s="152">
        <v>36.1374</v>
      </c>
      <c r="Q106"/>
      <c r="R106" t="s">
        <v>8045</v>
      </c>
      <c r="S106" s="2">
        <v>0</v>
      </c>
      <c r="T106" s="2">
        <v>0</v>
      </c>
      <c r="U106" s="2"/>
    </row>
    <row r="107" spans="1:21" x14ac:dyDescent="0.25">
      <c r="A107" t="s">
        <v>7944</v>
      </c>
      <c r="B107" t="s">
        <v>9346</v>
      </c>
      <c r="C107" s="21" t="s">
        <v>9232</v>
      </c>
      <c r="D107" t="s">
        <v>0</v>
      </c>
      <c r="E107" t="s">
        <v>9392</v>
      </c>
      <c r="F107" t="s">
        <v>2876</v>
      </c>
      <c r="G107" s="42" t="s">
        <v>2877</v>
      </c>
      <c r="H107" s="2">
        <v>0</v>
      </c>
      <c r="I107" s="2">
        <v>0</v>
      </c>
      <c r="J107" s="2">
        <v>0</v>
      </c>
      <c r="K107" s="15">
        <v>64.069999999999993</v>
      </c>
      <c r="L107" s="2">
        <v>0</v>
      </c>
      <c r="M107" s="2">
        <v>0</v>
      </c>
      <c r="N107" s="2">
        <v>0</v>
      </c>
      <c r="O107" s="2">
        <v>8.3290999999999986</v>
      </c>
      <c r="P107" s="152">
        <v>72.39909999999999</v>
      </c>
      <c r="Q107"/>
      <c r="R107" t="s">
        <v>8045</v>
      </c>
      <c r="S107" s="2">
        <v>0</v>
      </c>
      <c r="T107" s="2">
        <v>0</v>
      </c>
      <c r="U107" s="2"/>
    </row>
    <row r="108" spans="1:21" x14ac:dyDescent="0.25">
      <c r="A108" t="s">
        <v>7944</v>
      </c>
      <c r="B108" t="s">
        <v>9345</v>
      </c>
      <c r="C108" s="21" t="s">
        <v>9232</v>
      </c>
      <c r="D108" t="s">
        <v>0</v>
      </c>
      <c r="E108" t="s">
        <v>9391</v>
      </c>
      <c r="F108" t="s">
        <v>2876</v>
      </c>
      <c r="G108" s="42" t="s">
        <v>2877</v>
      </c>
      <c r="H108" s="2">
        <v>0</v>
      </c>
      <c r="I108" s="2">
        <v>0</v>
      </c>
      <c r="J108" s="2">
        <v>0</v>
      </c>
      <c r="K108" s="15">
        <v>64.069999999999993</v>
      </c>
      <c r="L108" s="2">
        <v>0</v>
      </c>
      <c r="M108" s="2">
        <v>0</v>
      </c>
      <c r="N108" s="2">
        <v>0</v>
      </c>
      <c r="O108" s="2">
        <v>8.3290999999999986</v>
      </c>
      <c r="P108" s="152">
        <v>72.39909999999999</v>
      </c>
      <c r="Q108"/>
      <c r="R108" t="s">
        <v>8045</v>
      </c>
      <c r="S108" s="2">
        <v>0</v>
      </c>
      <c r="T108" s="2">
        <v>0</v>
      </c>
      <c r="U108" s="2"/>
    </row>
    <row r="109" spans="1:21" x14ac:dyDescent="0.25">
      <c r="A109" t="s">
        <v>7944</v>
      </c>
      <c r="B109" t="s">
        <v>9347</v>
      </c>
      <c r="C109" s="21" t="s">
        <v>9232</v>
      </c>
      <c r="D109" t="s">
        <v>0</v>
      </c>
      <c r="E109" t="s">
        <v>9390</v>
      </c>
      <c r="F109" t="s">
        <v>2876</v>
      </c>
      <c r="G109" s="42" t="s">
        <v>2877</v>
      </c>
      <c r="H109" s="2">
        <v>0</v>
      </c>
      <c r="I109" s="2">
        <v>0</v>
      </c>
      <c r="J109" s="2">
        <v>0</v>
      </c>
      <c r="K109" s="15">
        <v>64.069999999999993</v>
      </c>
      <c r="L109" s="2">
        <v>0</v>
      </c>
      <c r="M109" s="2">
        <v>0</v>
      </c>
      <c r="N109" s="2">
        <v>0</v>
      </c>
      <c r="O109" s="2">
        <v>8.3290999999999986</v>
      </c>
      <c r="P109" s="152">
        <v>72.39909999999999</v>
      </c>
      <c r="Q109"/>
      <c r="R109" t="s">
        <v>8045</v>
      </c>
      <c r="S109" s="2">
        <v>0</v>
      </c>
      <c r="T109" s="2">
        <v>0</v>
      </c>
      <c r="U109" s="2"/>
    </row>
    <row r="110" spans="1:21" x14ac:dyDescent="0.25">
      <c r="A110" t="s">
        <v>7944</v>
      </c>
      <c r="B110" t="s">
        <v>9378</v>
      </c>
      <c r="C110" s="21" t="s">
        <v>9232</v>
      </c>
      <c r="D110" t="s">
        <v>0</v>
      </c>
      <c r="E110" t="s">
        <v>9389</v>
      </c>
      <c r="F110" t="s">
        <v>2876</v>
      </c>
      <c r="G110" s="42" t="s">
        <v>2877</v>
      </c>
      <c r="H110" s="2">
        <v>0</v>
      </c>
      <c r="I110" s="2">
        <v>0</v>
      </c>
      <c r="J110" s="2">
        <v>0</v>
      </c>
      <c r="K110" s="15">
        <v>66.2</v>
      </c>
      <c r="L110" s="2">
        <v>0</v>
      </c>
      <c r="M110" s="2">
        <v>0</v>
      </c>
      <c r="N110" s="2">
        <v>0</v>
      </c>
      <c r="O110" s="2">
        <v>8.6059999999999999</v>
      </c>
      <c r="P110" s="152">
        <v>74.805999999999997</v>
      </c>
      <c r="Q110"/>
      <c r="R110" t="s">
        <v>8045</v>
      </c>
      <c r="S110" s="2">
        <v>0</v>
      </c>
      <c r="T110" s="2">
        <v>0</v>
      </c>
      <c r="U110" s="2"/>
    </row>
    <row r="111" spans="1:21" x14ac:dyDescent="0.25">
      <c r="A111" t="s">
        <v>7944</v>
      </c>
      <c r="B111" t="s">
        <v>9348</v>
      </c>
      <c r="C111" s="21" t="s">
        <v>9232</v>
      </c>
      <c r="D111" t="s">
        <v>0</v>
      </c>
      <c r="E111" t="s">
        <v>9388</v>
      </c>
      <c r="F111" t="s">
        <v>2876</v>
      </c>
      <c r="G111" s="42" t="s">
        <v>2877</v>
      </c>
      <c r="H111" s="2">
        <v>0</v>
      </c>
      <c r="I111" s="2">
        <v>0</v>
      </c>
      <c r="J111" s="2">
        <v>0</v>
      </c>
      <c r="K111" s="15">
        <v>42.21</v>
      </c>
      <c r="L111" s="2">
        <v>0</v>
      </c>
      <c r="M111" s="2">
        <v>0</v>
      </c>
      <c r="N111" s="2">
        <v>0</v>
      </c>
      <c r="O111" s="2">
        <v>5.4873000000000003</v>
      </c>
      <c r="P111" s="152">
        <v>47.697299999999998</v>
      </c>
      <c r="Q111"/>
      <c r="R111" t="s">
        <v>8045</v>
      </c>
      <c r="S111" s="2">
        <v>0</v>
      </c>
      <c r="T111" s="2">
        <v>0</v>
      </c>
      <c r="U111" s="2"/>
    </row>
    <row r="112" spans="1:21" x14ac:dyDescent="0.25">
      <c r="A112" t="s">
        <v>7944</v>
      </c>
      <c r="B112" t="s">
        <v>9345</v>
      </c>
      <c r="C112" s="21" t="s">
        <v>9232</v>
      </c>
      <c r="D112" t="s">
        <v>0</v>
      </c>
      <c r="E112" t="s">
        <v>9387</v>
      </c>
      <c r="F112" t="s">
        <v>2876</v>
      </c>
      <c r="G112" s="42" t="s">
        <v>2877</v>
      </c>
      <c r="H112" s="2">
        <v>0</v>
      </c>
      <c r="I112" s="2">
        <v>0</v>
      </c>
      <c r="J112" s="2">
        <v>0</v>
      </c>
      <c r="K112" s="15">
        <v>31.98</v>
      </c>
      <c r="L112" s="2">
        <v>0</v>
      </c>
      <c r="M112" s="2">
        <v>0</v>
      </c>
      <c r="N112" s="2">
        <v>0</v>
      </c>
      <c r="O112" s="2">
        <v>4.1574</v>
      </c>
      <c r="P112" s="152">
        <v>36.1374</v>
      </c>
      <c r="Q112"/>
      <c r="R112" t="s">
        <v>8045</v>
      </c>
      <c r="S112" s="2">
        <v>0</v>
      </c>
      <c r="T112" s="2">
        <v>0</v>
      </c>
      <c r="U112" s="2"/>
    </row>
    <row r="113" spans="1:21" x14ac:dyDescent="0.25">
      <c r="A113" t="s">
        <v>7944</v>
      </c>
      <c r="B113" t="s">
        <v>9386</v>
      </c>
      <c r="C113" s="21" t="s">
        <v>9232</v>
      </c>
      <c r="D113" t="s">
        <v>0</v>
      </c>
      <c r="E113" t="s">
        <v>9385</v>
      </c>
      <c r="F113" t="s">
        <v>2876</v>
      </c>
      <c r="G113" s="42" t="s">
        <v>2877</v>
      </c>
      <c r="H113" s="2">
        <v>0</v>
      </c>
      <c r="I113" s="2">
        <v>0</v>
      </c>
      <c r="J113" s="2">
        <v>0</v>
      </c>
      <c r="K113" s="15">
        <v>32.299999999999997</v>
      </c>
      <c r="L113" s="2">
        <v>0</v>
      </c>
      <c r="M113" s="2">
        <v>0</v>
      </c>
      <c r="N113" s="2">
        <v>0</v>
      </c>
      <c r="O113" s="2">
        <v>4.1989999999999998</v>
      </c>
      <c r="P113" s="152">
        <v>36.498999999999995</v>
      </c>
      <c r="Q113"/>
      <c r="R113" t="s">
        <v>8045</v>
      </c>
      <c r="S113" s="2">
        <v>0</v>
      </c>
      <c r="T113" s="2">
        <v>0</v>
      </c>
      <c r="U113" s="2"/>
    </row>
    <row r="114" spans="1:21" x14ac:dyDescent="0.25">
      <c r="A114" t="s">
        <v>7944</v>
      </c>
      <c r="B114" t="s">
        <v>9359</v>
      </c>
      <c r="C114" s="21" t="s">
        <v>9232</v>
      </c>
      <c r="D114" t="s">
        <v>0</v>
      </c>
      <c r="E114" t="s">
        <v>9384</v>
      </c>
      <c r="F114" t="s">
        <v>2876</v>
      </c>
      <c r="G114" s="42" t="s">
        <v>2877</v>
      </c>
      <c r="H114" s="2">
        <v>0</v>
      </c>
      <c r="I114" s="2">
        <v>0</v>
      </c>
      <c r="J114" s="2">
        <v>0</v>
      </c>
      <c r="K114" s="15">
        <v>51.49</v>
      </c>
      <c r="L114" s="2">
        <v>0</v>
      </c>
      <c r="M114" s="2">
        <v>0</v>
      </c>
      <c r="N114" s="2">
        <v>0</v>
      </c>
      <c r="O114" s="2">
        <v>6.6937000000000006</v>
      </c>
      <c r="P114" s="152">
        <v>58.183700000000002</v>
      </c>
      <c r="Q114"/>
      <c r="R114" t="s">
        <v>8045</v>
      </c>
      <c r="S114" s="2">
        <v>0</v>
      </c>
      <c r="T114" s="2">
        <v>0</v>
      </c>
      <c r="U114" s="2"/>
    </row>
    <row r="115" spans="1:21" x14ac:dyDescent="0.25">
      <c r="A115" t="s">
        <v>7944</v>
      </c>
      <c r="B115" t="s">
        <v>9359</v>
      </c>
      <c r="C115" s="21" t="s">
        <v>9232</v>
      </c>
      <c r="D115" t="s">
        <v>0</v>
      </c>
      <c r="E115" t="s">
        <v>9383</v>
      </c>
      <c r="F115" t="s">
        <v>2876</v>
      </c>
      <c r="G115" s="42" t="s">
        <v>2877</v>
      </c>
      <c r="H115" s="2">
        <v>0</v>
      </c>
      <c r="I115" s="2">
        <v>0</v>
      </c>
      <c r="J115" s="2">
        <v>0</v>
      </c>
      <c r="K115" s="15">
        <v>40.93</v>
      </c>
      <c r="L115" s="2">
        <v>0</v>
      </c>
      <c r="M115" s="2">
        <v>0</v>
      </c>
      <c r="N115" s="2">
        <v>0</v>
      </c>
      <c r="O115" s="2">
        <v>5.3209</v>
      </c>
      <c r="P115" s="152">
        <v>46.250900000000001</v>
      </c>
      <c r="Q115"/>
      <c r="R115" t="s">
        <v>8045</v>
      </c>
      <c r="S115" s="2">
        <v>0</v>
      </c>
      <c r="T115" s="2">
        <v>0</v>
      </c>
      <c r="U115" s="2"/>
    </row>
    <row r="116" spans="1:21" x14ac:dyDescent="0.25">
      <c r="A116" t="s">
        <v>7944</v>
      </c>
      <c r="B116" t="s">
        <v>9347</v>
      </c>
      <c r="C116" s="21" t="s">
        <v>9232</v>
      </c>
      <c r="D116" t="s">
        <v>0</v>
      </c>
      <c r="E116" t="s">
        <v>9382</v>
      </c>
      <c r="F116" t="s">
        <v>2876</v>
      </c>
      <c r="G116" s="42" t="s">
        <v>2877</v>
      </c>
      <c r="H116" s="2">
        <v>0</v>
      </c>
      <c r="I116" s="2">
        <v>0</v>
      </c>
      <c r="J116" s="2">
        <v>0</v>
      </c>
      <c r="K116" s="15">
        <v>31.98</v>
      </c>
      <c r="L116" s="2">
        <v>0</v>
      </c>
      <c r="M116" s="2">
        <v>0</v>
      </c>
      <c r="N116" s="2">
        <v>0</v>
      </c>
      <c r="O116" s="2">
        <v>4.1574</v>
      </c>
      <c r="P116" s="152">
        <v>36.1374</v>
      </c>
      <c r="Q116"/>
      <c r="R116" t="s">
        <v>8045</v>
      </c>
      <c r="S116" s="2">
        <v>0</v>
      </c>
      <c r="T116" s="2">
        <v>0</v>
      </c>
      <c r="U116" s="2"/>
    </row>
    <row r="117" spans="1:21" x14ac:dyDescent="0.25">
      <c r="A117" t="s">
        <v>7944</v>
      </c>
      <c r="B117" t="s">
        <v>9378</v>
      </c>
      <c r="C117" s="21" t="s">
        <v>9232</v>
      </c>
      <c r="D117" t="s">
        <v>0</v>
      </c>
      <c r="E117" t="s">
        <v>9381</v>
      </c>
      <c r="F117" t="s">
        <v>2876</v>
      </c>
      <c r="G117" s="42" t="s">
        <v>2877</v>
      </c>
      <c r="H117" s="2">
        <v>0</v>
      </c>
      <c r="I117" s="2">
        <v>0</v>
      </c>
      <c r="J117" s="2">
        <v>0</v>
      </c>
      <c r="K117" s="15">
        <v>52.77</v>
      </c>
      <c r="L117" s="2">
        <v>0</v>
      </c>
      <c r="M117" s="2">
        <v>0</v>
      </c>
      <c r="N117" s="2">
        <v>0</v>
      </c>
      <c r="O117" s="2">
        <v>6.860100000000001</v>
      </c>
      <c r="P117" s="152">
        <v>59.630100000000006</v>
      </c>
      <c r="Q117"/>
      <c r="R117" t="s">
        <v>8045</v>
      </c>
      <c r="S117" s="2">
        <v>0</v>
      </c>
      <c r="T117" s="2">
        <v>0</v>
      </c>
      <c r="U117" s="2"/>
    </row>
    <row r="118" spans="1:21" x14ac:dyDescent="0.25">
      <c r="A118" t="s">
        <v>7944</v>
      </c>
      <c r="B118" t="s">
        <v>9378</v>
      </c>
      <c r="C118" s="21" t="s">
        <v>9232</v>
      </c>
      <c r="D118" t="s">
        <v>0</v>
      </c>
      <c r="E118" t="s">
        <v>9380</v>
      </c>
      <c r="F118" t="s">
        <v>2876</v>
      </c>
      <c r="G118" s="42" t="s">
        <v>2877</v>
      </c>
      <c r="H118" s="2">
        <v>0</v>
      </c>
      <c r="I118" s="2">
        <v>0</v>
      </c>
      <c r="J118" s="2">
        <v>0</v>
      </c>
      <c r="K118" s="15">
        <v>64.069999999999993</v>
      </c>
      <c r="L118" s="2">
        <v>0</v>
      </c>
      <c r="M118" s="2">
        <v>0</v>
      </c>
      <c r="N118" s="2">
        <v>0</v>
      </c>
      <c r="O118" s="2">
        <v>8.3290999999999986</v>
      </c>
      <c r="P118" s="152">
        <v>72.39909999999999</v>
      </c>
      <c r="Q118"/>
      <c r="R118" t="s">
        <v>8045</v>
      </c>
      <c r="S118" s="2">
        <v>0</v>
      </c>
      <c r="T118" s="2">
        <v>0</v>
      </c>
      <c r="U118" s="2"/>
    </row>
    <row r="119" spans="1:21" x14ac:dyDescent="0.25">
      <c r="A119" t="s">
        <v>7944</v>
      </c>
      <c r="B119" t="s">
        <v>9378</v>
      </c>
      <c r="C119" s="21" t="s">
        <v>9232</v>
      </c>
      <c r="D119" t="s">
        <v>0</v>
      </c>
      <c r="E119" t="s">
        <v>9379</v>
      </c>
      <c r="F119" t="s">
        <v>2876</v>
      </c>
      <c r="G119" s="42" t="s">
        <v>2877</v>
      </c>
      <c r="H119" s="2">
        <v>0</v>
      </c>
      <c r="I119" s="2">
        <v>0</v>
      </c>
      <c r="J119" s="2">
        <v>0</v>
      </c>
      <c r="K119" s="15">
        <v>64.069999999999993</v>
      </c>
      <c r="L119" s="2">
        <v>0</v>
      </c>
      <c r="M119" s="2">
        <v>0</v>
      </c>
      <c r="N119" s="2">
        <v>0</v>
      </c>
      <c r="O119" s="2">
        <v>8.3290999999999986</v>
      </c>
      <c r="P119" s="152">
        <v>72.39909999999999</v>
      </c>
      <c r="Q119"/>
      <c r="R119" t="s">
        <v>8045</v>
      </c>
      <c r="S119" s="2">
        <v>0</v>
      </c>
      <c r="T119" s="2">
        <v>0</v>
      </c>
      <c r="U119" s="2"/>
    </row>
    <row r="120" spans="1:21" x14ac:dyDescent="0.25">
      <c r="A120" t="s">
        <v>7944</v>
      </c>
      <c r="B120" t="s">
        <v>9378</v>
      </c>
      <c r="C120" s="21" t="s">
        <v>9232</v>
      </c>
      <c r="D120" t="s">
        <v>0</v>
      </c>
      <c r="E120" t="s">
        <v>9377</v>
      </c>
      <c r="F120" t="s">
        <v>2876</v>
      </c>
      <c r="G120" s="42" t="s">
        <v>2877</v>
      </c>
      <c r="H120" s="2">
        <v>0</v>
      </c>
      <c r="I120" s="2">
        <v>0</v>
      </c>
      <c r="J120" s="2">
        <v>0</v>
      </c>
      <c r="K120" s="15">
        <v>82.65</v>
      </c>
      <c r="L120" s="2">
        <v>0</v>
      </c>
      <c r="M120" s="2">
        <v>0</v>
      </c>
      <c r="N120" s="2">
        <v>0</v>
      </c>
      <c r="O120" s="2">
        <v>10.7445</v>
      </c>
      <c r="P120" s="152">
        <v>93.394500000000008</v>
      </c>
      <c r="Q120"/>
      <c r="R120" t="s">
        <v>8045</v>
      </c>
      <c r="S120" s="2">
        <v>0</v>
      </c>
      <c r="T120" s="2">
        <v>0</v>
      </c>
      <c r="U120" s="2"/>
    </row>
    <row r="121" spans="1:21" x14ac:dyDescent="0.25">
      <c r="A121" t="s">
        <v>8329</v>
      </c>
      <c r="B121" t="s">
        <v>9315</v>
      </c>
      <c r="C121" s="21" t="s">
        <v>9232</v>
      </c>
      <c r="D121" t="s">
        <v>0</v>
      </c>
      <c r="E121" t="s">
        <v>9339</v>
      </c>
      <c r="F121" t="s">
        <v>3266</v>
      </c>
      <c r="G121" t="s">
        <v>3267</v>
      </c>
      <c r="H121" s="2">
        <v>0</v>
      </c>
      <c r="I121" s="135">
        <v>0</v>
      </c>
      <c r="J121" s="2">
        <v>0</v>
      </c>
      <c r="K121" s="15">
        <v>158.65</v>
      </c>
      <c r="L121" s="2">
        <v>0</v>
      </c>
      <c r="M121" s="2">
        <v>0</v>
      </c>
      <c r="N121" s="2">
        <v>0</v>
      </c>
      <c r="O121" s="2">
        <v>20.624500000000001</v>
      </c>
      <c r="P121" s="113">
        <v>179.27450000000002</v>
      </c>
      <c r="Q121"/>
      <c r="R121" t="s">
        <v>8045</v>
      </c>
      <c r="S121" s="2">
        <v>0</v>
      </c>
      <c r="T121" s="2">
        <v>0</v>
      </c>
      <c r="U121" s="2"/>
    </row>
    <row r="122" spans="1:21" x14ac:dyDescent="0.25">
      <c r="A122" t="s">
        <v>8329</v>
      </c>
      <c r="B122" t="s">
        <v>9268</v>
      </c>
      <c r="C122" t="s">
        <v>7706</v>
      </c>
      <c r="D122" t="s">
        <v>0</v>
      </c>
      <c r="E122">
        <v>60</v>
      </c>
      <c r="F122" t="s">
        <v>1334</v>
      </c>
      <c r="G122" s="131" t="s">
        <v>1335</v>
      </c>
      <c r="H122" s="2">
        <v>0</v>
      </c>
      <c r="I122" s="135">
        <v>0</v>
      </c>
      <c r="J122" s="2">
        <v>0</v>
      </c>
      <c r="K122" s="15">
        <v>400</v>
      </c>
      <c r="L122" s="2">
        <v>0</v>
      </c>
      <c r="M122" s="2">
        <v>0</v>
      </c>
      <c r="N122" s="2">
        <v>0</v>
      </c>
      <c r="O122" s="2">
        <v>52</v>
      </c>
      <c r="P122" s="113">
        <v>452</v>
      </c>
      <c r="Q122"/>
      <c r="R122" t="s">
        <v>8045</v>
      </c>
      <c r="S122" s="2">
        <v>0</v>
      </c>
      <c r="T122" s="2">
        <v>0</v>
      </c>
      <c r="U122" s="2"/>
    </row>
    <row r="123" spans="1:21" x14ac:dyDescent="0.25">
      <c r="A123" t="s">
        <v>8329</v>
      </c>
      <c r="B123" t="s">
        <v>9253</v>
      </c>
      <c r="C123" t="s">
        <v>7706</v>
      </c>
      <c r="D123" t="s">
        <v>0</v>
      </c>
      <c r="E123">
        <v>32174017</v>
      </c>
      <c r="F123" t="s">
        <v>3436</v>
      </c>
      <c r="G123" s="130" t="s">
        <v>3437</v>
      </c>
      <c r="H123" s="2">
        <v>0</v>
      </c>
      <c r="I123" s="135">
        <v>0</v>
      </c>
      <c r="J123" s="2">
        <v>0</v>
      </c>
      <c r="K123" s="15">
        <v>31.51</v>
      </c>
      <c r="L123" s="2">
        <v>0</v>
      </c>
      <c r="M123" s="2">
        <v>0</v>
      </c>
      <c r="N123" s="2">
        <v>0</v>
      </c>
      <c r="O123" s="2">
        <v>4.0963000000000003</v>
      </c>
      <c r="P123" s="2">
        <v>35.606300000000005</v>
      </c>
      <c r="Q123"/>
      <c r="R123" t="s">
        <v>8045</v>
      </c>
      <c r="S123" s="2">
        <v>0</v>
      </c>
      <c r="T123" s="2">
        <v>0</v>
      </c>
      <c r="U123" s="2"/>
    </row>
    <row r="124" spans="1:21" x14ac:dyDescent="0.25">
      <c r="A124" t="s">
        <v>8329</v>
      </c>
      <c r="B124" t="s">
        <v>9333</v>
      </c>
      <c r="C124" s="21" t="s">
        <v>9232</v>
      </c>
      <c r="D124" t="s">
        <v>0</v>
      </c>
      <c r="E124" t="s">
        <v>9338</v>
      </c>
      <c r="F124" t="s">
        <v>1798</v>
      </c>
      <c r="G124" s="138" t="s">
        <v>1799</v>
      </c>
      <c r="H124" s="2">
        <v>0</v>
      </c>
      <c r="I124" s="135">
        <v>0</v>
      </c>
      <c r="J124" s="2">
        <v>0</v>
      </c>
      <c r="K124" s="15">
        <v>120.93</v>
      </c>
      <c r="L124" s="2">
        <v>0</v>
      </c>
      <c r="M124" s="2">
        <v>0</v>
      </c>
      <c r="N124" s="2">
        <v>0</v>
      </c>
      <c r="O124" s="2">
        <v>15.720900000000002</v>
      </c>
      <c r="P124" s="2">
        <v>136.65090000000001</v>
      </c>
      <c r="Q124"/>
      <c r="R124" t="s">
        <v>8045</v>
      </c>
      <c r="S124" s="2">
        <v>0</v>
      </c>
      <c r="T124" s="2">
        <v>0</v>
      </c>
      <c r="U124" s="2"/>
    </row>
    <row r="125" spans="1:21" x14ac:dyDescent="0.25">
      <c r="A125" t="s">
        <v>8329</v>
      </c>
      <c r="B125" t="s">
        <v>9328</v>
      </c>
      <c r="C125" s="21" t="s">
        <v>9232</v>
      </c>
      <c r="D125" t="s">
        <v>0</v>
      </c>
      <c r="E125" t="s">
        <v>9337</v>
      </c>
      <c r="F125" t="s">
        <v>1798</v>
      </c>
      <c r="G125" s="138" t="s">
        <v>1799</v>
      </c>
      <c r="H125" s="2">
        <v>0</v>
      </c>
      <c r="I125" s="135">
        <v>0</v>
      </c>
      <c r="J125" s="2">
        <v>0</v>
      </c>
      <c r="K125" s="15">
        <v>113.78</v>
      </c>
      <c r="L125" s="2">
        <v>0</v>
      </c>
      <c r="M125" s="2">
        <v>0</v>
      </c>
      <c r="N125" s="2">
        <v>0</v>
      </c>
      <c r="O125" s="2">
        <v>14.791400000000001</v>
      </c>
      <c r="P125" s="2">
        <v>128.57140000000001</v>
      </c>
      <c r="Q125"/>
      <c r="R125" t="s">
        <v>8045</v>
      </c>
      <c r="S125" s="2">
        <v>0</v>
      </c>
      <c r="T125" s="2">
        <v>0</v>
      </c>
      <c r="U125" s="2"/>
    </row>
    <row r="126" spans="1:21" x14ac:dyDescent="0.25">
      <c r="A126" t="s">
        <v>8329</v>
      </c>
      <c r="B126" t="s">
        <v>9315</v>
      </c>
      <c r="C126" s="21" t="s">
        <v>9232</v>
      </c>
      <c r="D126" t="s">
        <v>0</v>
      </c>
      <c r="E126" t="s">
        <v>9336</v>
      </c>
      <c r="F126" t="s">
        <v>1798</v>
      </c>
      <c r="G126" s="138" t="s">
        <v>1799</v>
      </c>
      <c r="H126" s="2">
        <v>0</v>
      </c>
      <c r="I126" s="135">
        <v>0</v>
      </c>
      <c r="J126" s="2">
        <v>0</v>
      </c>
      <c r="K126" s="15">
        <v>55.31</v>
      </c>
      <c r="L126" s="2">
        <v>0</v>
      </c>
      <c r="M126" s="2">
        <v>0</v>
      </c>
      <c r="N126" s="2">
        <v>0</v>
      </c>
      <c r="O126" s="2">
        <v>7.1903000000000006</v>
      </c>
      <c r="P126" s="2">
        <v>62.500300000000003</v>
      </c>
      <c r="Q126"/>
      <c r="R126" t="s">
        <v>8045</v>
      </c>
      <c r="S126" s="2">
        <v>0</v>
      </c>
      <c r="T126" s="2">
        <v>0</v>
      </c>
      <c r="U126" s="2"/>
    </row>
    <row r="127" spans="1:21" x14ac:dyDescent="0.25">
      <c r="A127" t="s">
        <v>8329</v>
      </c>
      <c r="B127" t="s">
        <v>9254</v>
      </c>
      <c r="C127" s="21" t="s">
        <v>9232</v>
      </c>
      <c r="D127" t="s">
        <v>0</v>
      </c>
      <c r="E127" t="s">
        <v>9314</v>
      </c>
      <c r="F127" t="s">
        <v>1443</v>
      </c>
      <c r="G127" s="139" t="s">
        <v>1444</v>
      </c>
      <c r="H127" s="2">
        <v>13.76</v>
      </c>
      <c r="I127" s="135">
        <v>0</v>
      </c>
      <c r="J127" s="2">
        <v>0</v>
      </c>
      <c r="K127" s="15">
        <v>164.81</v>
      </c>
      <c r="L127" s="2">
        <v>0</v>
      </c>
      <c r="M127" s="2">
        <v>0</v>
      </c>
      <c r="N127" s="2">
        <v>0</v>
      </c>
      <c r="O127" s="2">
        <v>21.4253</v>
      </c>
      <c r="P127" s="2">
        <v>199.99529999999999</v>
      </c>
      <c r="Q127"/>
      <c r="R127" t="s">
        <v>8045</v>
      </c>
      <c r="S127" s="2">
        <v>0</v>
      </c>
      <c r="T127" s="2">
        <v>0</v>
      </c>
      <c r="U127" s="2"/>
    </row>
    <row r="128" spans="1:21" x14ac:dyDescent="0.25">
      <c r="A128" t="s">
        <v>8329</v>
      </c>
      <c r="B128" t="s">
        <v>9254</v>
      </c>
      <c r="C128" s="21" t="s">
        <v>9232</v>
      </c>
      <c r="D128" t="s">
        <v>0</v>
      </c>
      <c r="E128" t="s">
        <v>9314</v>
      </c>
      <c r="F128" t="s">
        <v>1443</v>
      </c>
      <c r="G128" s="139" t="s">
        <v>1444</v>
      </c>
      <c r="H128" s="2">
        <v>13.76</v>
      </c>
      <c r="I128" s="135">
        <v>0</v>
      </c>
      <c r="J128" s="2">
        <v>0</v>
      </c>
      <c r="K128" s="15">
        <v>164.81</v>
      </c>
      <c r="L128" s="2">
        <v>0</v>
      </c>
      <c r="M128" s="2">
        <v>0</v>
      </c>
      <c r="N128" s="2">
        <v>0</v>
      </c>
      <c r="O128" s="2">
        <v>21.4253</v>
      </c>
      <c r="P128" s="2">
        <v>199.99529999999999</v>
      </c>
      <c r="Q128"/>
      <c r="R128" t="s">
        <v>8045</v>
      </c>
      <c r="S128" s="2">
        <v>0</v>
      </c>
      <c r="T128" s="2">
        <v>0</v>
      </c>
      <c r="U128" s="2"/>
    </row>
    <row r="129" spans="1:21" x14ac:dyDescent="0.25">
      <c r="A129" t="s">
        <v>8329</v>
      </c>
      <c r="B129" t="s">
        <v>9315</v>
      </c>
      <c r="C129" s="21" t="s">
        <v>9232</v>
      </c>
      <c r="D129" t="s">
        <v>0</v>
      </c>
      <c r="E129" t="s">
        <v>9314</v>
      </c>
      <c r="F129" t="s">
        <v>2226</v>
      </c>
      <c r="G129" t="s">
        <v>2227</v>
      </c>
      <c r="H129" s="2">
        <v>0</v>
      </c>
      <c r="I129" s="135">
        <v>0</v>
      </c>
      <c r="J129" s="2">
        <v>0</v>
      </c>
      <c r="K129" s="15">
        <v>76.41</v>
      </c>
      <c r="L129" s="2">
        <v>0</v>
      </c>
      <c r="M129" s="2">
        <v>0</v>
      </c>
      <c r="N129" s="2">
        <v>0</v>
      </c>
      <c r="O129" s="2">
        <v>9.9332999999999991</v>
      </c>
      <c r="P129" s="2">
        <v>86.343299999999999</v>
      </c>
      <c r="Q129"/>
      <c r="R129" t="s">
        <v>8045</v>
      </c>
      <c r="S129" s="2">
        <v>0</v>
      </c>
      <c r="T129" s="2">
        <v>0</v>
      </c>
      <c r="U129" s="2"/>
    </row>
    <row r="130" spans="1:21" x14ac:dyDescent="0.25">
      <c r="A130" t="s">
        <v>8329</v>
      </c>
      <c r="B130" t="s">
        <v>9315</v>
      </c>
      <c r="C130" s="21" t="s">
        <v>9232</v>
      </c>
      <c r="D130" t="s">
        <v>0</v>
      </c>
      <c r="E130" t="s">
        <v>9314</v>
      </c>
      <c r="F130" t="s">
        <v>2226</v>
      </c>
      <c r="G130" t="s">
        <v>2227</v>
      </c>
      <c r="H130" s="2">
        <v>0</v>
      </c>
      <c r="I130" s="135">
        <v>0</v>
      </c>
      <c r="J130" s="2">
        <v>0</v>
      </c>
      <c r="K130" s="15">
        <v>67.16</v>
      </c>
      <c r="L130" s="2">
        <v>0</v>
      </c>
      <c r="M130" s="2">
        <v>0</v>
      </c>
      <c r="N130" s="2">
        <v>0</v>
      </c>
      <c r="O130" s="2">
        <v>8.7308000000000003</v>
      </c>
      <c r="P130" s="2">
        <v>75.890799999999999</v>
      </c>
      <c r="Q130"/>
      <c r="R130" t="s">
        <v>8045</v>
      </c>
      <c r="S130" s="2">
        <v>0</v>
      </c>
      <c r="T130" s="2">
        <v>0</v>
      </c>
      <c r="U130" s="2"/>
    </row>
    <row r="131" spans="1:21" x14ac:dyDescent="0.25">
      <c r="A131" t="s">
        <v>8329</v>
      </c>
      <c r="B131" t="s">
        <v>9315</v>
      </c>
      <c r="C131" s="21" t="s">
        <v>9232</v>
      </c>
      <c r="D131" t="s">
        <v>0</v>
      </c>
      <c r="E131" t="s">
        <v>9340</v>
      </c>
      <c r="F131" t="s">
        <v>1317</v>
      </c>
      <c r="G131" t="s">
        <v>1318</v>
      </c>
      <c r="H131" s="2">
        <v>0</v>
      </c>
      <c r="I131" s="135">
        <v>0</v>
      </c>
      <c r="J131" s="2">
        <v>0</v>
      </c>
      <c r="K131" s="15">
        <v>20.93</v>
      </c>
      <c r="L131" s="2">
        <v>0</v>
      </c>
      <c r="M131" s="2">
        <v>0</v>
      </c>
      <c r="N131" s="2">
        <v>0</v>
      </c>
      <c r="O131" s="2">
        <v>2.7208999999999999</v>
      </c>
      <c r="P131" s="2">
        <v>23.6509</v>
      </c>
      <c r="Q131"/>
      <c r="R131" t="s">
        <v>8045</v>
      </c>
      <c r="S131" s="2">
        <v>0</v>
      </c>
      <c r="T131" s="2">
        <v>0</v>
      </c>
      <c r="U131" s="2"/>
    </row>
    <row r="132" spans="1:21" x14ac:dyDescent="0.25">
      <c r="A132" t="s">
        <v>8329</v>
      </c>
      <c r="B132" t="s">
        <v>9285</v>
      </c>
      <c r="C132" s="21" t="s">
        <v>9232</v>
      </c>
      <c r="D132" t="s">
        <v>0</v>
      </c>
      <c r="E132" t="s">
        <v>9341</v>
      </c>
      <c r="F132" t="s">
        <v>1317</v>
      </c>
      <c r="G132" t="s">
        <v>1318</v>
      </c>
      <c r="H132" s="2">
        <v>0</v>
      </c>
      <c r="I132" s="135">
        <v>0</v>
      </c>
      <c r="J132" s="2">
        <v>0</v>
      </c>
      <c r="K132" s="15">
        <v>78.61</v>
      </c>
      <c r="L132" s="2">
        <v>0</v>
      </c>
      <c r="M132" s="2">
        <v>0</v>
      </c>
      <c r="N132" s="2">
        <v>0</v>
      </c>
      <c r="O132" s="2">
        <v>10.2193</v>
      </c>
      <c r="P132" s="2">
        <v>88.829300000000003</v>
      </c>
      <c r="Q132"/>
      <c r="R132" t="s">
        <v>8045</v>
      </c>
      <c r="S132" s="2">
        <v>0</v>
      </c>
      <c r="T132" s="2">
        <v>0</v>
      </c>
      <c r="U132" s="2"/>
    </row>
    <row r="133" spans="1:21" x14ac:dyDescent="0.25">
      <c r="A133" t="s">
        <v>8329</v>
      </c>
      <c r="B133" t="s">
        <v>9268</v>
      </c>
      <c r="C133" s="21" t="s">
        <v>9232</v>
      </c>
      <c r="D133" t="s">
        <v>0</v>
      </c>
      <c r="E133" t="s">
        <v>9334</v>
      </c>
      <c r="F133" t="s">
        <v>1317</v>
      </c>
      <c r="G133" t="s">
        <v>1318</v>
      </c>
      <c r="H133" s="2">
        <v>0</v>
      </c>
      <c r="I133" s="135">
        <v>0</v>
      </c>
      <c r="J133" s="2">
        <v>0</v>
      </c>
      <c r="K133" s="15">
        <v>27.43</v>
      </c>
      <c r="L133" s="2">
        <v>0</v>
      </c>
      <c r="M133" s="2">
        <v>0</v>
      </c>
      <c r="N133" s="2">
        <v>0</v>
      </c>
      <c r="O133" s="2">
        <v>3.5659000000000001</v>
      </c>
      <c r="P133" s="2">
        <v>30.995899999999999</v>
      </c>
      <c r="Q133"/>
      <c r="R133" t="s">
        <v>8045</v>
      </c>
      <c r="S133" s="2">
        <v>0</v>
      </c>
      <c r="T133" s="2">
        <v>0</v>
      </c>
      <c r="U133" s="2"/>
    </row>
    <row r="134" spans="1:21" x14ac:dyDescent="0.25">
      <c r="A134" t="s">
        <v>8329</v>
      </c>
      <c r="B134" t="s">
        <v>9268</v>
      </c>
      <c r="C134" s="21" t="s">
        <v>9232</v>
      </c>
      <c r="D134" t="s">
        <v>0</v>
      </c>
      <c r="E134" t="s">
        <v>9342</v>
      </c>
      <c r="F134" t="s">
        <v>1317</v>
      </c>
      <c r="G134" t="s">
        <v>1318</v>
      </c>
      <c r="H134" s="2">
        <v>0</v>
      </c>
      <c r="I134" s="135">
        <v>0</v>
      </c>
      <c r="J134" s="2">
        <v>0</v>
      </c>
      <c r="K134" s="15">
        <v>14.6</v>
      </c>
      <c r="L134" s="2">
        <v>0</v>
      </c>
      <c r="M134" s="2">
        <v>0</v>
      </c>
      <c r="N134" s="2">
        <v>0</v>
      </c>
      <c r="O134" s="2">
        <v>1.8979999999999999</v>
      </c>
      <c r="P134" s="2">
        <v>16.498000000000001</v>
      </c>
      <c r="Q134"/>
      <c r="R134" t="s">
        <v>8045</v>
      </c>
      <c r="S134" s="2">
        <v>0</v>
      </c>
      <c r="T134" s="2">
        <v>0</v>
      </c>
      <c r="U134" s="2"/>
    </row>
    <row r="135" spans="1:21" x14ac:dyDescent="0.25">
      <c r="A135" t="s">
        <v>8329</v>
      </c>
      <c r="B135" t="s">
        <v>9268</v>
      </c>
      <c r="C135" s="21" t="s">
        <v>9232</v>
      </c>
      <c r="D135" t="s">
        <v>0</v>
      </c>
      <c r="E135" t="s">
        <v>9343</v>
      </c>
      <c r="F135" t="s">
        <v>1317</v>
      </c>
      <c r="G135" t="s">
        <v>1318</v>
      </c>
      <c r="H135" s="2">
        <v>0</v>
      </c>
      <c r="I135" s="135">
        <v>0</v>
      </c>
      <c r="J135" s="2">
        <v>0</v>
      </c>
      <c r="K135" s="15">
        <v>39.42</v>
      </c>
      <c r="L135" s="2">
        <v>0</v>
      </c>
      <c r="M135" s="2">
        <v>0</v>
      </c>
      <c r="N135" s="2">
        <v>0</v>
      </c>
      <c r="O135" s="2">
        <v>5.1246</v>
      </c>
      <c r="P135" s="2">
        <v>44.544600000000003</v>
      </c>
      <c r="Q135"/>
      <c r="R135" t="s">
        <v>8045</v>
      </c>
      <c r="S135" s="2">
        <v>0</v>
      </c>
      <c r="T135" s="2">
        <v>0</v>
      </c>
      <c r="U135" s="2"/>
    </row>
    <row r="136" spans="1:21" x14ac:dyDescent="0.25">
      <c r="A136" t="s">
        <v>8329</v>
      </c>
      <c r="B136" t="s">
        <v>9268</v>
      </c>
      <c r="C136" s="21" t="s">
        <v>9232</v>
      </c>
      <c r="D136" t="s">
        <v>0</v>
      </c>
      <c r="E136" t="s">
        <v>9335</v>
      </c>
      <c r="F136" t="s">
        <v>1317</v>
      </c>
      <c r="G136" t="s">
        <v>1318</v>
      </c>
      <c r="H136" s="2">
        <v>0</v>
      </c>
      <c r="I136" s="135">
        <v>0</v>
      </c>
      <c r="J136" s="2">
        <v>0</v>
      </c>
      <c r="K136" s="15">
        <v>1.06</v>
      </c>
      <c r="L136" s="2">
        <v>0</v>
      </c>
      <c r="M136" s="2">
        <v>0</v>
      </c>
      <c r="N136" s="2">
        <v>0</v>
      </c>
      <c r="O136" s="2">
        <v>0.13780000000000001</v>
      </c>
      <c r="P136" s="2">
        <v>1.1978</v>
      </c>
      <c r="Q136"/>
      <c r="R136" t="s">
        <v>8045</v>
      </c>
      <c r="S136" s="2">
        <v>0</v>
      </c>
      <c r="T136" s="2">
        <v>0</v>
      </c>
      <c r="U136" s="2"/>
    </row>
    <row r="137" spans="1:21" x14ac:dyDescent="0.25">
      <c r="A137" t="s">
        <v>8329</v>
      </c>
      <c r="B137" t="s">
        <v>9288</v>
      </c>
      <c r="C137" s="21" t="s">
        <v>9232</v>
      </c>
      <c r="D137" t="s">
        <v>0</v>
      </c>
      <c r="E137" t="s">
        <v>9334</v>
      </c>
      <c r="F137" t="s">
        <v>1317</v>
      </c>
      <c r="G137" t="s">
        <v>1318</v>
      </c>
      <c r="H137" s="2">
        <v>0</v>
      </c>
      <c r="I137" s="135">
        <v>0</v>
      </c>
      <c r="J137" s="2">
        <v>0</v>
      </c>
      <c r="K137" s="15">
        <v>27.43</v>
      </c>
      <c r="L137" s="2">
        <v>0</v>
      </c>
      <c r="M137" s="2">
        <v>0</v>
      </c>
      <c r="N137" s="2">
        <v>0</v>
      </c>
      <c r="O137" s="2">
        <v>3.5659000000000001</v>
      </c>
      <c r="P137" s="2">
        <v>30.995899999999999</v>
      </c>
      <c r="Q137"/>
      <c r="R137" t="s">
        <v>8045</v>
      </c>
      <c r="S137" s="2">
        <v>0</v>
      </c>
      <c r="T137" s="2">
        <v>0</v>
      </c>
      <c r="U137" s="2"/>
    </row>
    <row r="138" spans="1:21" x14ac:dyDescent="0.25">
      <c r="A138" t="s">
        <v>8329</v>
      </c>
      <c r="B138" t="s">
        <v>9288</v>
      </c>
      <c r="C138" t="s">
        <v>7706</v>
      </c>
      <c r="D138" t="s">
        <v>0</v>
      </c>
      <c r="E138">
        <v>205181</v>
      </c>
      <c r="F138" t="s">
        <v>2796</v>
      </c>
      <c r="G138" t="s">
        <v>2797</v>
      </c>
      <c r="H138" s="2">
        <v>0</v>
      </c>
      <c r="I138" s="135">
        <v>0</v>
      </c>
      <c r="J138" s="2">
        <v>0</v>
      </c>
      <c r="K138" s="15">
        <v>38.869999999999997</v>
      </c>
      <c r="L138" s="2">
        <v>0</v>
      </c>
      <c r="M138" s="2">
        <v>0</v>
      </c>
      <c r="N138" s="2">
        <v>0</v>
      </c>
      <c r="O138" s="2">
        <v>5.0530999999999997</v>
      </c>
      <c r="P138" s="2">
        <v>43.923099999999998</v>
      </c>
      <c r="Q138"/>
      <c r="R138" t="s">
        <v>8045</v>
      </c>
      <c r="S138" s="2">
        <v>0</v>
      </c>
      <c r="T138" s="2">
        <v>0</v>
      </c>
      <c r="U138" s="2"/>
    </row>
    <row r="139" spans="1:21" x14ac:dyDescent="0.25">
      <c r="A139" t="s">
        <v>8329</v>
      </c>
      <c r="B139" t="s">
        <v>9288</v>
      </c>
      <c r="C139" t="s">
        <v>7706</v>
      </c>
      <c r="D139" t="s">
        <v>0</v>
      </c>
      <c r="E139">
        <v>81505</v>
      </c>
      <c r="F139" t="s">
        <v>1459</v>
      </c>
      <c r="G139" s="129" t="s">
        <v>1460</v>
      </c>
      <c r="H139" s="2">
        <v>2.5</v>
      </c>
      <c r="I139" s="135">
        <v>0</v>
      </c>
      <c r="J139" s="2">
        <v>0</v>
      </c>
      <c r="K139" s="15">
        <v>26.19</v>
      </c>
      <c r="L139" s="2">
        <v>0</v>
      </c>
      <c r="M139" s="2">
        <v>0</v>
      </c>
      <c r="N139" s="2">
        <v>0</v>
      </c>
      <c r="O139" s="2">
        <v>3.4047000000000005</v>
      </c>
      <c r="P139" s="2">
        <v>32.094700000000003</v>
      </c>
      <c r="Q139"/>
      <c r="R139" t="s">
        <v>8045</v>
      </c>
      <c r="S139" s="2">
        <v>0</v>
      </c>
      <c r="T139" s="2">
        <v>0</v>
      </c>
      <c r="U139" s="2"/>
    </row>
    <row r="140" spans="1:21" x14ac:dyDescent="0.25">
      <c r="A140" t="s">
        <v>8329</v>
      </c>
      <c r="B140" t="s">
        <v>9276</v>
      </c>
      <c r="C140" t="s">
        <v>7706</v>
      </c>
      <c r="D140" t="s">
        <v>0</v>
      </c>
      <c r="E140">
        <v>22830</v>
      </c>
      <c r="F140" t="s">
        <v>9217</v>
      </c>
      <c r="G140" s="139" t="s">
        <v>9229</v>
      </c>
      <c r="H140" s="2">
        <v>2.72</v>
      </c>
      <c r="I140" s="135">
        <v>0</v>
      </c>
      <c r="J140" s="2">
        <v>0</v>
      </c>
      <c r="K140" s="15">
        <v>27.68</v>
      </c>
      <c r="L140" s="2">
        <v>0</v>
      </c>
      <c r="M140" s="2">
        <v>0</v>
      </c>
      <c r="N140" s="2">
        <v>0</v>
      </c>
      <c r="O140" s="2">
        <v>3.5984000000000003</v>
      </c>
      <c r="P140" s="2">
        <v>33.998399999999997</v>
      </c>
      <c r="Q140"/>
      <c r="R140" t="s">
        <v>8045</v>
      </c>
      <c r="S140" s="2">
        <v>0</v>
      </c>
      <c r="T140" s="2">
        <v>0</v>
      </c>
      <c r="U140" s="2"/>
    </row>
    <row r="141" spans="1:21" x14ac:dyDescent="0.25">
      <c r="A141" t="s">
        <v>8329</v>
      </c>
      <c r="B141" t="s">
        <v>9324</v>
      </c>
      <c r="C141" t="s">
        <v>7706</v>
      </c>
      <c r="D141" t="s">
        <v>0</v>
      </c>
      <c r="E141">
        <v>24848</v>
      </c>
      <c r="F141" t="s">
        <v>9217</v>
      </c>
      <c r="G141" s="139" t="s">
        <v>9229</v>
      </c>
      <c r="H141" s="2">
        <v>2.35</v>
      </c>
      <c r="I141" s="135">
        <v>0</v>
      </c>
      <c r="J141" s="2">
        <v>0</v>
      </c>
      <c r="K141" s="15">
        <v>27.87</v>
      </c>
      <c r="L141" s="2">
        <v>0</v>
      </c>
      <c r="M141" s="2">
        <v>0</v>
      </c>
      <c r="N141" s="2">
        <v>0</v>
      </c>
      <c r="O141" s="2">
        <v>3.6231000000000004</v>
      </c>
      <c r="P141" s="2">
        <v>33.8431</v>
      </c>
      <c r="Q141"/>
      <c r="R141" t="s">
        <v>8045</v>
      </c>
      <c r="S141" s="2">
        <v>0</v>
      </c>
      <c r="T141" s="2">
        <v>0</v>
      </c>
      <c r="U141" s="2"/>
    </row>
    <row r="142" spans="1:21" x14ac:dyDescent="0.25">
      <c r="A142" t="s">
        <v>8329</v>
      </c>
      <c r="B142" t="s">
        <v>9312</v>
      </c>
      <c r="C142" t="s">
        <v>7706</v>
      </c>
      <c r="D142" t="s">
        <v>0</v>
      </c>
      <c r="E142">
        <v>24500</v>
      </c>
      <c r="F142" t="s">
        <v>9217</v>
      </c>
      <c r="G142" s="139" t="s">
        <v>9229</v>
      </c>
      <c r="H142" s="2">
        <v>4.46</v>
      </c>
      <c r="I142" s="135">
        <v>0</v>
      </c>
      <c r="J142" s="2">
        <v>0</v>
      </c>
      <c r="K142" s="15">
        <v>44.59</v>
      </c>
      <c r="L142" s="2">
        <v>0</v>
      </c>
      <c r="M142" s="2">
        <v>0</v>
      </c>
      <c r="N142" s="2">
        <v>0</v>
      </c>
      <c r="O142" s="2">
        <v>5.7967000000000004</v>
      </c>
      <c r="P142" s="2">
        <v>54.846700000000006</v>
      </c>
      <c r="Q142"/>
      <c r="R142" t="s">
        <v>8045</v>
      </c>
      <c r="S142" s="2">
        <v>0</v>
      </c>
      <c r="T142" s="2">
        <v>0</v>
      </c>
      <c r="U142" s="2"/>
    </row>
    <row r="143" spans="1:21" x14ac:dyDescent="0.25">
      <c r="A143" t="s">
        <v>8329</v>
      </c>
      <c r="B143" t="s">
        <v>9301</v>
      </c>
      <c r="C143" t="s">
        <v>7706</v>
      </c>
      <c r="D143" t="s">
        <v>0</v>
      </c>
      <c r="E143">
        <v>24128</v>
      </c>
      <c r="F143" t="s">
        <v>9217</v>
      </c>
      <c r="G143" s="139" t="s">
        <v>9229</v>
      </c>
      <c r="H143" s="2">
        <v>2.4300000000000002</v>
      </c>
      <c r="I143" s="135">
        <v>0</v>
      </c>
      <c r="J143" s="2">
        <v>0</v>
      </c>
      <c r="K143" s="15">
        <v>24.4</v>
      </c>
      <c r="L143" s="2">
        <v>0</v>
      </c>
      <c r="M143" s="2">
        <v>0</v>
      </c>
      <c r="N143" s="2">
        <v>0</v>
      </c>
      <c r="O143" s="2">
        <v>3.1719999999999997</v>
      </c>
      <c r="P143" s="2">
        <v>30.001999999999999</v>
      </c>
      <c r="Q143"/>
      <c r="R143" t="s">
        <v>8045</v>
      </c>
      <c r="S143" s="2">
        <v>0</v>
      </c>
      <c r="T143" s="2">
        <v>0</v>
      </c>
      <c r="U143" s="2"/>
    </row>
    <row r="144" spans="1:21" x14ac:dyDescent="0.25">
      <c r="A144" t="s">
        <v>8329</v>
      </c>
      <c r="B144" t="s">
        <v>9327</v>
      </c>
      <c r="C144" t="s">
        <v>7706</v>
      </c>
      <c r="D144" t="s">
        <v>0</v>
      </c>
      <c r="E144">
        <v>22304</v>
      </c>
      <c r="F144" t="s">
        <v>9217</v>
      </c>
      <c r="G144" s="139" t="s">
        <v>9229</v>
      </c>
      <c r="H144" s="2">
        <v>2.4000000000000004</v>
      </c>
      <c r="I144" s="135">
        <v>0</v>
      </c>
      <c r="J144" s="2">
        <v>0</v>
      </c>
      <c r="K144" s="15">
        <v>24.42</v>
      </c>
      <c r="L144" s="2">
        <v>0</v>
      </c>
      <c r="M144" s="2">
        <v>0</v>
      </c>
      <c r="N144" s="2">
        <v>0</v>
      </c>
      <c r="O144" s="2">
        <v>3.1746000000000003</v>
      </c>
      <c r="P144" s="2">
        <v>29.994600000000002</v>
      </c>
      <c r="Q144"/>
      <c r="R144" t="s">
        <v>8045</v>
      </c>
      <c r="S144" s="2">
        <v>0</v>
      </c>
      <c r="T144" s="2">
        <v>0</v>
      </c>
      <c r="U144" s="2"/>
    </row>
    <row r="145" spans="1:21" x14ac:dyDescent="0.25">
      <c r="A145" t="s">
        <v>8329</v>
      </c>
      <c r="B145" t="s">
        <v>9268</v>
      </c>
      <c r="C145" t="s">
        <v>7706</v>
      </c>
      <c r="D145" t="s">
        <v>0</v>
      </c>
      <c r="E145">
        <v>400457</v>
      </c>
      <c r="F145" t="s">
        <v>1529</v>
      </c>
      <c r="G145" s="136" t="s">
        <v>1530</v>
      </c>
      <c r="H145" s="2">
        <v>0</v>
      </c>
      <c r="I145" s="135">
        <v>0</v>
      </c>
      <c r="J145" s="2">
        <v>0</v>
      </c>
      <c r="K145" s="15">
        <v>42.24</v>
      </c>
      <c r="L145" s="2">
        <v>0</v>
      </c>
      <c r="M145" s="2">
        <v>0</v>
      </c>
      <c r="N145" s="2">
        <v>0</v>
      </c>
      <c r="O145" s="2">
        <v>5.4912000000000001</v>
      </c>
      <c r="P145" s="2">
        <v>47.731200000000001</v>
      </c>
      <c r="Q145"/>
      <c r="R145" t="s">
        <v>8045</v>
      </c>
      <c r="S145" s="2">
        <v>0</v>
      </c>
      <c r="T145" s="2">
        <v>0</v>
      </c>
      <c r="U145" s="2"/>
    </row>
    <row r="146" spans="1:21" x14ac:dyDescent="0.25">
      <c r="A146" t="s">
        <v>8329</v>
      </c>
      <c r="B146" t="s">
        <v>9333</v>
      </c>
      <c r="C146" t="s">
        <v>7706</v>
      </c>
      <c r="D146" t="s">
        <v>0</v>
      </c>
      <c r="E146">
        <v>17159</v>
      </c>
      <c r="F146" t="s">
        <v>1363</v>
      </c>
      <c r="G146" s="139" t="s">
        <v>1364</v>
      </c>
      <c r="H146" s="2">
        <v>9.0399999999999991</v>
      </c>
      <c r="I146" s="135">
        <v>0</v>
      </c>
      <c r="J146" s="2">
        <v>0</v>
      </c>
      <c r="K146" s="15">
        <v>107.04</v>
      </c>
      <c r="L146" s="2">
        <v>0</v>
      </c>
      <c r="M146" s="2">
        <v>0</v>
      </c>
      <c r="N146" s="2">
        <v>0</v>
      </c>
      <c r="O146" s="2">
        <v>13.9152</v>
      </c>
      <c r="P146" s="2">
        <v>129.99520000000001</v>
      </c>
      <c r="Q146"/>
      <c r="R146" t="s">
        <v>8045</v>
      </c>
      <c r="S146" s="2">
        <v>0</v>
      </c>
      <c r="T146" s="2">
        <v>0</v>
      </c>
      <c r="U146" s="2"/>
    </row>
    <row r="147" spans="1:21" x14ac:dyDescent="0.25">
      <c r="A147" t="s">
        <v>8329</v>
      </c>
      <c r="B147" t="s">
        <v>9268</v>
      </c>
      <c r="C147" t="s">
        <v>7706</v>
      </c>
      <c r="D147" t="s">
        <v>0</v>
      </c>
      <c r="E147">
        <v>9300</v>
      </c>
      <c r="F147" t="s">
        <v>9331</v>
      </c>
      <c r="G147" s="139" t="s">
        <v>9332</v>
      </c>
      <c r="H147" s="2">
        <v>7.48</v>
      </c>
      <c r="I147" s="135">
        <v>0</v>
      </c>
      <c r="J147" s="2">
        <v>0</v>
      </c>
      <c r="K147" s="15">
        <v>81.88</v>
      </c>
      <c r="L147" s="2">
        <v>0</v>
      </c>
      <c r="M147" s="2">
        <v>0</v>
      </c>
      <c r="N147" s="2">
        <v>0</v>
      </c>
      <c r="O147" s="2">
        <v>10.644399999999999</v>
      </c>
      <c r="P147" s="2">
        <v>100.0044</v>
      </c>
      <c r="Q147"/>
      <c r="R147" t="s">
        <v>8045</v>
      </c>
      <c r="S147" s="2">
        <v>0</v>
      </c>
      <c r="T147" s="2">
        <v>0</v>
      </c>
      <c r="U147" s="2"/>
    </row>
    <row r="148" spans="1:21" x14ac:dyDescent="0.25">
      <c r="A148" t="s">
        <v>8329</v>
      </c>
      <c r="B148" t="s">
        <v>9256</v>
      </c>
      <c r="C148" t="s">
        <v>7706</v>
      </c>
      <c r="D148" t="s">
        <v>0</v>
      </c>
      <c r="E148">
        <v>15311</v>
      </c>
      <c r="F148" t="s">
        <v>2771</v>
      </c>
      <c r="G148" s="139" t="s">
        <v>2772</v>
      </c>
      <c r="H148" s="2">
        <v>7.48</v>
      </c>
      <c r="I148" s="135">
        <v>0</v>
      </c>
      <c r="J148" s="2">
        <v>0</v>
      </c>
      <c r="K148" s="15">
        <v>81.88</v>
      </c>
      <c r="L148" s="2">
        <v>0</v>
      </c>
      <c r="M148" s="2">
        <v>0</v>
      </c>
      <c r="N148" s="2">
        <v>0</v>
      </c>
      <c r="O148" s="2">
        <v>10.644399999999999</v>
      </c>
      <c r="P148" s="2">
        <v>100.0044</v>
      </c>
      <c r="Q148"/>
      <c r="R148" t="s">
        <v>8045</v>
      </c>
      <c r="S148" s="2">
        <v>0</v>
      </c>
      <c r="T148" s="2">
        <v>0</v>
      </c>
      <c r="U148" s="2"/>
    </row>
    <row r="149" spans="1:21" x14ac:dyDescent="0.25">
      <c r="A149" t="s">
        <v>8329</v>
      </c>
      <c r="B149" t="s">
        <v>9255</v>
      </c>
      <c r="C149" t="s">
        <v>7706</v>
      </c>
      <c r="D149" t="s">
        <v>0</v>
      </c>
      <c r="E149">
        <v>27472</v>
      </c>
      <c r="F149" t="s">
        <v>1531</v>
      </c>
      <c r="G149" s="139" t="s">
        <v>1532</v>
      </c>
      <c r="H149" s="2">
        <v>4.26</v>
      </c>
      <c r="I149" s="135">
        <v>0</v>
      </c>
      <c r="J149" s="2">
        <v>0</v>
      </c>
      <c r="K149" s="15">
        <v>49.32</v>
      </c>
      <c r="L149" s="2">
        <v>0</v>
      </c>
      <c r="M149" s="2">
        <v>0</v>
      </c>
      <c r="N149" s="2">
        <v>0</v>
      </c>
      <c r="O149" s="2">
        <v>6.4116</v>
      </c>
      <c r="P149" s="2">
        <v>59.991599999999998</v>
      </c>
      <c r="Q149"/>
      <c r="R149" t="s">
        <v>8045</v>
      </c>
      <c r="S149" s="2">
        <v>0</v>
      </c>
      <c r="T149" s="2">
        <v>0</v>
      </c>
      <c r="U149" s="2"/>
    </row>
    <row r="150" spans="1:21" x14ac:dyDescent="0.25">
      <c r="A150" t="s">
        <v>8329</v>
      </c>
      <c r="B150" t="s">
        <v>9261</v>
      </c>
      <c r="C150" t="s">
        <v>7706</v>
      </c>
      <c r="D150" t="s">
        <v>0</v>
      </c>
      <c r="E150">
        <v>121523</v>
      </c>
      <c r="G150" s="139" t="s">
        <v>1391</v>
      </c>
      <c r="H150" s="2">
        <v>2.25</v>
      </c>
      <c r="I150" s="135">
        <v>0</v>
      </c>
      <c r="J150" s="2">
        <v>0</v>
      </c>
      <c r="K150" s="15">
        <v>24.56</v>
      </c>
      <c r="L150" s="2">
        <v>0</v>
      </c>
      <c r="M150" s="2">
        <v>0</v>
      </c>
      <c r="N150" s="2">
        <v>0</v>
      </c>
      <c r="O150" s="2">
        <v>3.1928000000000001</v>
      </c>
      <c r="P150" s="2">
        <v>30.002800000000001</v>
      </c>
      <c r="Q150" t="s">
        <v>9218</v>
      </c>
      <c r="R150" t="s">
        <v>8045</v>
      </c>
      <c r="S150" s="2">
        <v>0</v>
      </c>
      <c r="T150" s="2">
        <v>0</v>
      </c>
      <c r="U150" s="2"/>
    </row>
    <row r="151" spans="1:21" x14ac:dyDescent="0.25">
      <c r="A151" t="s">
        <v>8329</v>
      </c>
      <c r="B151" t="s">
        <v>9258</v>
      </c>
      <c r="C151" t="s">
        <v>7706</v>
      </c>
      <c r="D151" t="s">
        <v>0</v>
      </c>
      <c r="E151">
        <v>118598</v>
      </c>
      <c r="G151" s="139" t="s">
        <v>1391</v>
      </c>
      <c r="H151" s="2">
        <v>3.4499999999999997</v>
      </c>
      <c r="I151" s="135">
        <v>0</v>
      </c>
      <c r="J151" s="2">
        <v>0</v>
      </c>
      <c r="K151" s="15">
        <v>40.76</v>
      </c>
      <c r="L151" s="2">
        <v>0</v>
      </c>
      <c r="M151" s="2">
        <v>0</v>
      </c>
      <c r="N151" s="2">
        <v>0</v>
      </c>
      <c r="O151" s="2">
        <v>5.2988</v>
      </c>
      <c r="P151" s="2">
        <v>49.508800000000001</v>
      </c>
      <c r="Q151" t="s">
        <v>9218</v>
      </c>
      <c r="R151" t="s">
        <v>8045</v>
      </c>
      <c r="S151" s="2">
        <v>0</v>
      </c>
      <c r="T151" s="2">
        <v>0</v>
      </c>
      <c r="U151" s="2"/>
    </row>
    <row r="152" spans="1:21" x14ac:dyDescent="0.25">
      <c r="A152" t="s">
        <v>8329</v>
      </c>
      <c r="B152" t="s">
        <v>9320</v>
      </c>
      <c r="C152" t="s">
        <v>7706</v>
      </c>
      <c r="D152" t="s">
        <v>0</v>
      </c>
      <c r="E152">
        <v>121652</v>
      </c>
      <c r="G152" s="139" t="s">
        <v>1391</v>
      </c>
      <c r="H152" s="2">
        <v>1.5</v>
      </c>
      <c r="I152" s="135">
        <v>0</v>
      </c>
      <c r="J152" s="2">
        <v>0</v>
      </c>
      <c r="K152" s="2">
        <v>16.37</v>
      </c>
      <c r="L152" s="2">
        <v>0</v>
      </c>
      <c r="M152" s="2">
        <v>0</v>
      </c>
      <c r="N152" s="2">
        <v>0</v>
      </c>
      <c r="O152" s="2">
        <v>2.1281000000000003</v>
      </c>
      <c r="P152" s="2">
        <v>19.998100000000001</v>
      </c>
      <c r="Q152" t="s">
        <v>9218</v>
      </c>
      <c r="R152" t="s">
        <v>8045</v>
      </c>
      <c r="S152" s="2">
        <v>0</v>
      </c>
      <c r="T152" s="2">
        <v>0</v>
      </c>
      <c r="U152" s="2"/>
    </row>
    <row r="153" spans="1:21" x14ac:dyDescent="0.25">
      <c r="A153" t="s">
        <v>8329</v>
      </c>
      <c r="B153" t="s">
        <v>9320</v>
      </c>
      <c r="C153" t="s">
        <v>7706</v>
      </c>
      <c r="D153" t="s">
        <v>0</v>
      </c>
      <c r="E153">
        <v>120069</v>
      </c>
      <c r="G153" s="139" t="s">
        <v>1391</v>
      </c>
      <c r="H153" s="2">
        <v>3.4699999999999998</v>
      </c>
      <c r="I153" s="135">
        <v>0</v>
      </c>
      <c r="J153" s="2">
        <v>0</v>
      </c>
      <c r="K153" s="15">
        <v>40.28</v>
      </c>
      <c r="L153" s="2">
        <v>0</v>
      </c>
      <c r="M153" s="2">
        <v>0</v>
      </c>
      <c r="N153" s="2">
        <v>0</v>
      </c>
      <c r="O153" s="2">
        <v>5.2364000000000006</v>
      </c>
      <c r="P153" s="2">
        <v>48.986400000000003</v>
      </c>
      <c r="Q153" t="s">
        <v>9218</v>
      </c>
      <c r="R153" t="s">
        <v>8045</v>
      </c>
      <c r="S153" s="2">
        <v>0</v>
      </c>
      <c r="T153" s="2">
        <v>0</v>
      </c>
      <c r="U153" s="2"/>
    </row>
    <row r="154" spans="1:21" x14ac:dyDescent="0.25">
      <c r="A154" t="s">
        <v>8329</v>
      </c>
      <c r="B154" t="s">
        <v>9257</v>
      </c>
      <c r="C154" t="s">
        <v>7706</v>
      </c>
      <c r="D154" t="s">
        <v>0</v>
      </c>
      <c r="E154">
        <v>4177254</v>
      </c>
      <c r="F154" t="s">
        <v>1506</v>
      </c>
      <c r="G154" s="130" t="s">
        <v>1507</v>
      </c>
      <c r="H154" s="2">
        <v>0</v>
      </c>
      <c r="I154" s="135">
        <v>0</v>
      </c>
      <c r="J154" s="2">
        <v>0</v>
      </c>
      <c r="K154" s="15">
        <v>91.1</v>
      </c>
      <c r="L154" s="2">
        <v>0</v>
      </c>
      <c r="M154" s="2">
        <v>0</v>
      </c>
      <c r="N154" s="2">
        <v>0</v>
      </c>
      <c r="O154" s="2">
        <v>11.843</v>
      </c>
      <c r="P154" s="2">
        <v>102.943</v>
      </c>
      <c r="Q154"/>
      <c r="R154" t="s">
        <v>8045</v>
      </c>
      <c r="S154" s="2">
        <v>0</v>
      </c>
      <c r="T154" s="2">
        <v>0</v>
      </c>
      <c r="U154" s="2"/>
    </row>
    <row r="155" spans="1:21" x14ac:dyDescent="0.25">
      <c r="A155" t="s">
        <v>8329</v>
      </c>
      <c r="B155" t="s">
        <v>9257</v>
      </c>
      <c r="C155" t="s">
        <v>7706</v>
      </c>
      <c r="D155" t="s">
        <v>0</v>
      </c>
      <c r="E155">
        <v>51</v>
      </c>
      <c r="F155" t="s">
        <v>9219</v>
      </c>
      <c r="G155" s="42" t="s">
        <v>9220</v>
      </c>
      <c r="H155" s="2">
        <v>0</v>
      </c>
      <c r="I155" s="135">
        <v>0</v>
      </c>
      <c r="J155" s="2">
        <v>0</v>
      </c>
      <c r="K155" s="15">
        <v>1319.6</v>
      </c>
      <c r="L155" s="2">
        <v>0</v>
      </c>
      <c r="M155" s="2">
        <v>0</v>
      </c>
      <c r="N155" s="2">
        <v>0</v>
      </c>
      <c r="O155" s="2">
        <v>171.548</v>
      </c>
      <c r="P155" s="113">
        <v>1491.1479999999999</v>
      </c>
      <c r="Q155"/>
      <c r="R155" t="s">
        <v>8045</v>
      </c>
      <c r="S155" s="2">
        <v>0</v>
      </c>
      <c r="T155" s="2">
        <v>0</v>
      </c>
      <c r="U155" s="2"/>
    </row>
    <row r="156" spans="1:21" x14ac:dyDescent="0.25">
      <c r="A156" t="s">
        <v>8329</v>
      </c>
      <c r="B156" t="s">
        <v>9325</v>
      </c>
      <c r="C156" t="s">
        <v>7706</v>
      </c>
      <c r="D156" t="s">
        <v>0</v>
      </c>
      <c r="E156">
        <v>90</v>
      </c>
      <c r="F156" t="s">
        <v>9259</v>
      </c>
      <c r="G156" s="128" t="s">
        <v>9260</v>
      </c>
      <c r="H156" s="2">
        <v>0</v>
      </c>
      <c r="I156" s="135">
        <v>0</v>
      </c>
      <c r="J156" s="2">
        <v>0</v>
      </c>
      <c r="K156" s="15">
        <v>99.56</v>
      </c>
      <c r="L156" s="2">
        <v>0</v>
      </c>
      <c r="M156" s="2">
        <v>0</v>
      </c>
      <c r="N156" s="2">
        <v>0</v>
      </c>
      <c r="O156" s="2">
        <v>12.9428</v>
      </c>
      <c r="P156" s="2">
        <v>112.50280000000001</v>
      </c>
      <c r="Q156"/>
      <c r="R156" t="s">
        <v>8045</v>
      </c>
      <c r="S156" s="2">
        <v>0</v>
      </c>
      <c r="T156" s="2">
        <v>0</v>
      </c>
      <c r="U156" s="2"/>
    </row>
    <row r="157" spans="1:21" x14ac:dyDescent="0.25">
      <c r="A157" t="s">
        <v>8329</v>
      </c>
      <c r="B157" t="s">
        <v>9295</v>
      </c>
      <c r="C157" t="s">
        <v>7706</v>
      </c>
      <c r="D157" t="s">
        <v>0</v>
      </c>
      <c r="E157">
        <v>89</v>
      </c>
      <c r="F157" t="s">
        <v>9259</v>
      </c>
      <c r="G157" s="128" t="s">
        <v>9260</v>
      </c>
      <c r="H157" s="2">
        <v>0</v>
      </c>
      <c r="I157" s="113">
        <v>0</v>
      </c>
      <c r="J157" s="2">
        <v>0</v>
      </c>
      <c r="K157" s="15">
        <v>46.9</v>
      </c>
      <c r="L157" s="2">
        <v>0</v>
      </c>
      <c r="M157" s="2">
        <v>0</v>
      </c>
      <c r="N157" s="2">
        <v>0</v>
      </c>
      <c r="O157" s="2">
        <v>6.0970000000000004</v>
      </c>
      <c r="P157" s="137">
        <v>52.997</v>
      </c>
      <c r="Q157"/>
      <c r="R157" t="s">
        <v>8045</v>
      </c>
      <c r="S157" s="2">
        <v>0</v>
      </c>
      <c r="T157" s="2">
        <v>0</v>
      </c>
      <c r="U157" s="2"/>
    </row>
    <row r="158" spans="1:21" x14ac:dyDescent="0.25">
      <c r="A158" t="s">
        <v>8329</v>
      </c>
      <c r="B158" t="s">
        <v>9328</v>
      </c>
      <c r="C158" t="s">
        <v>7706</v>
      </c>
      <c r="D158" t="s">
        <v>0</v>
      </c>
      <c r="E158">
        <v>14</v>
      </c>
      <c r="F158" t="s">
        <v>9329</v>
      </c>
      <c r="G158" t="s">
        <v>9330</v>
      </c>
      <c r="H158" s="2">
        <v>0</v>
      </c>
      <c r="I158" s="135">
        <v>0</v>
      </c>
      <c r="J158" s="2">
        <v>0</v>
      </c>
      <c r="K158" s="15">
        <v>30</v>
      </c>
      <c r="L158" s="2">
        <v>0</v>
      </c>
      <c r="M158" s="2">
        <v>0</v>
      </c>
      <c r="N158" s="2">
        <v>0</v>
      </c>
      <c r="O158" s="2">
        <v>3.9000000000000004</v>
      </c>
      <c r="P158" s="2">
        <v>33.9</v>
      </c>
      <c r="Q158"/>
      <c r="R158" t="s">
        <v>8045</v>
      </c>
      <c r="S158" s="2">
        <v>0</v>
      </c>
      <c r="T158" s="2">
        <v>0</v>
      </c>
      <c r="U158" s="2"/>
    </row>
    <row r="159" spans="1:21" x14ac:dyDescent="0.25">
      <c r="A159" t="s">
        <v>8329</v>
      </c>
      <c r="B159" t="s">
        <v>9228</v>
      </c>
      <c r="C159" t="s">
        <v>7706</v>
      </c>
      <c r="D159" t="s">
        <v>0</v>
      </c>
      <c r="E159">
        <v>80060</v>
      </c>
      <c r="F159" t="s">
        <v>1459</v>
      </c>
      <c r="G159" s="129" t="s">
        <v>1460</v>
      </c>
      <c r="H159" s="2">
        <v>3.2800000000000002</v>
      </c>
      <c r="I159" s="2">
        <v>0</v>
      </c>
      <c r="J159" s="2">
        <v>0</v>
      </c>
      <c r="K159" s="15">
        <v>36.03</v>
      </c>
      <c r="L159" s="2">
        <v>0</v>
      </c>
      <c r="M159" s="2">
        <v>0</v>
      </c>
      <c r="N159" s="2">
        <v>0</v>
      </c>
      <c r="O159" s="2">
        <v>4.6839000000000004</v>
      </c>
      <c r="P159" s="2">
        <v>43.993900000000004</v>
      </c>
      <c r="Q159"/>
      <c r="R159" t="s">
        <v>8045</v>
      </c>
      <c r="S159" s="2">
        <v>0</v>
      </c>
      <c r="T159" s="2">
        <v>0</v>
      </c>
      <c r="U159" s="2"/>
    </row>
    <row r="160" spans="1:21" x14ac:dyDescent="0.25">
      <c r="A160" t="s">
        <v>8329</v>
      </c>
      <c r="B160" t="s">
        <v>9261</v>
      </c>
      <c r="C160" t="s">
        <v>7706</v>
      </c>
      <c r="D160" t="s">
        <v>0</v>
      </c>
      <c r="E160">
        <v>80085</v>
      </c>
      <c r="F160" t="s">
        <v>1459</v>
      </c>
      <c r="G160" s="129" t="s">
        <v>1460</v>
      </c>
      <c r="H160" s="2">
        <v>5.24</v>
      </c>
      <c r="I160" s="2">
        <v>0</v>
      </c>
      <c r="J160" s="2">
        <v>0</v>
      </c>
      <c r="K160" s="15">
        <v>57.31</v>
      </c>
      <c r="L160" s="2">
        <v>0</v>
      </c>
      <c r="M160" s="2">
        <v>0</v>
      </c>
      <c r="N160" s="2">
        <v>0</v>
      </c>
      <c r="O160" s="2">
        <v>7.4503000000000004</v>
      </c>
      <c r="P160" s="2">
        <v>70.00030000000001</v>
      </c>
      <c r="Q160"/>
      <c r="R160" t="s">
        <v>8045</v>
      </c>
      <c r="S160" s="2">
        <v>0</v>
      </c>
      <c r="T160" s="2">
        <v>0</v>
      </c>
      <c r="U160" s="2"/>
    </row>
    <row r="161" spans="1:21" x14ac:dyDescent="0.25">
      <c r="A161" t="s">
        <v>8329</v>
      </c>
      <c r="B161" t="s">
        <v>9327</v>
      </c>
      <c r="C161" t="s">
        <v>7706</v>
      </c>
      <c r="D161" t="s">
        <v>0</v>
      </c>
      <c r="E161">
        <v>80302</v>
      </c>
      <c r="F161" t="s">
        <v>1459</v>
      </c>
      <c r="G161" s="129" t="s">
        <v>1460</v>
      </c>
      <c r="H161" s="2">
        <v>3.74</v>
      </c>
      <c r="I161" s="2">
        <v>0</v>
      </c>
      <c r="J161" s="2">
        <v>0</v>
      </c>
      <c r="K161" s="15">
        <v>40.94</v>
      </c>
      <c r="L161" s="2">
        <v>0</v>
      </c>
      <c r="M161" s="2">
        <v>0</v>
      </c>
      <c r="N161" s="2">
        <v>0</v>
      </c>
      <c r="O161" s="2">
        <v>5.3221999999999996</v>
      </c>
      <c r="P161" s="2">
        <v>50.002200000000002</v>
      </c>
      <c r="Q161"/>
      <c r="R161" t="s">
        <v>8045</v>
      </c>
      <c r="S161" s="2">
        <v>0</v>
      </c>
      <c r="T161" s="2">
        <v>0</v>
      </c>
      <c r="U161" s="2"/>
    </row>
    <row r="162" spans="1:21" x14ac:dyDescent="0.25">
      <c r="A162" t="s">
        <v>8329</v>
      </c>
      <c r="B162" t="s">
        <v>9266</v>
      </c>
      <c r="C162" t="s">
        <v>7706</v>
      </c>
      <c r="D162" t="s">
        <v>0</v>
      </c>
      <c r="E162">
        <v>80330</v>
      </c>
      <c r="F162" t="s">
        <v>1459</v>
      </c>
      <c r="G162" s="129" t="s">
        <v>1460</v>
      </c>
      <c r="H162" s="2">
        <v>1.49</v>
      </c>
      <c r="I162" s="2">
        <v>0</v>
      </c>
      <c r="J162" s="2">
        <v>0</v>
      </c>
      <c r="K162" s="15">
        <v>16.37</v>
      </c>
      <c r="L162" s="2">
        <v>0</v>
      </c>
      <c r="M162" s="2">
        <v>0</v>
      </c>
      <c r="N162" s="2">
        <v>0</v>
      </c>
      <c r="O162" s="2">
        <v>2.1281000000000003</v>
      </c>
      <c r="P162" s="2">
        <v>19.988099999999999</v>
      </c>
      <c r="Q162"/>
      <c r="R162" t="s">
        <v>8045</v>
      </c>
      <c r="S162" s="2">
        <v>0</v>
      </c>
      <c r="T162" s="2">
        <v>0</v>
      </c>
      <c r="U162" s="2"/>
    </row>
    <row r="163" spans="1:21" x14ac:dyDescent="0.25">
      <c r="A163" t="s">
        <v>8329</v>
      </c>
      <c r="B163" t="s">
        <v>9319</v>
      </c>
      <c r="C163" t="s">
        <v>7706</v>
      </c>
      <c r="D163" t="s">
        <v>0</v>
      </c>
      <c r="E163">
        <v>80512</v>
      </c>
      <c r="F163" t="s">
        <v>1459</v>
      </c>
      <c r="G163" s="129" t="s">
        <v>1460</v>
      </c>
      <c r="H163" s="2">
        <v>3.8899999999999997</v>
      </c>
      <c r="I163" s="2">
        <v>0</v>
      </c>
      <c r="J163" s="2">
        <v>0</v>
      </c>
      <c r="K163" s="15">
        <v>42.57</v>
      </c>
      <c r="L163" s="2">
        <v>0</v>
      </c>
      <c r="M163" s="2">
        <v>0</v>
      </c>
      <c r="N163" s="2">
        <v>0</v>
      </c>
      <c r="O163" s="2">
        <v>5.5341000000000005</v>
      </c>
      <c r="P163" s="2">
        <v>51.994100000000003</v>
      </c>
      <c r="Q163"/>
      <c r="R163" t="s">
        <v>8045</v>
      </c>
      <c r="S163" s="2">
        <v>0</v>
      </c>
      <c r="T163" s="2">
        <v>0</v>
      </c>
      <c r="U163" s="2"/>
    </row>
    <row r="164" spans="1:21" x14ac:dyDescent="0.25">
      <c r="A164" t="s">
        <v>8329</v>
      </c>
      <c r="B164" t="s">
        <v>9271</v>
      </c>
      <c r="C164" t="s">
        <v>7706</v>
      </c>
      <c r="D164" t="s">
        <v>0</v>
      </c>
      <c r="E164">
        <v>80762</v>
      </c>
      <c r="F164" t="s">
        <v>1459</v>
      </c>
      <c r="G164" s="129" t="s">
        <v>1460</v>
      </c>
      <c r="H164" s="2">
        <v>4.34</v>
      </c>
      <c r="I164" s="2">
        <v>0</v>
      </c>
      <c r="J164" s="2">
        <v>0</v>
      </c>
      <c r="K164" s="15">
        <v>47.49</v>
      </c>
      <c r="L164" s="2">
        <v>0</v>
      </c>
      <c r="M164" s="2">
        <v>0</v>
      </c>
      <c r="N164" s="2">
        <v>0</v>
      </c>
      <c r="O164" s="2">
        <v>6.1737000000000002</v>
      </c>
      <c r="P164" s="2">
        <v>58.003699999999995</v>
      </c>
      <c r="Q164"/>
      <c r="R164" t="s">
        <v>8045</v>
      </c>
      <c r="S164" s="2">
        <v>0</v>
      </c>
      <c r="T164" s="2">
        <v>0</v>
      </c>
      <c r="U164" s="2"/>
    </row>
    <row r="165" spans="1:21" x14ac:dyDescent="0.25">
      <c r="A165" t="s">
        <v>8329</v>
      </c>
      <c r="B165" t="s">
        <v>9276</v>
      </c>
      <c r="C165" t="s">
        <v>7706</v>
      </c>
      <c r="D165" t="s">
        <v>0</v>
      </c>
      <c r="E165">
        <v>80870</v>
      </c>
      <c r="F165" t="s">
        <v>1459</v>
      </c>
      <c r="G165" s="129" t="s">
        <v>1460</v>
      </c>
      <c r="H165" s="2">
        <v>7.48</v>
      </c>
      <c r="I165" s="2">
        <v>0</v>
      </c>
      <c r="J165" s="2">
        <v>0</v>
      </c>
      <c r="K165" s="15">
        <v>81.87</v>
      </c>
      <c r="L165" s="2">
        <v>0</v>
      </c>
      <c r="M165" s="2">
        <v>0</v>
      </c>
      <c r="N165" s="2">
        <v>0</v>
      </c>
      <c r="O165" s="2">
        <v>10.6431</v>
      </c>
      <c r="P165" s="2">
        <v>99.993100000000013</v>
      </c>
      <c r="Q165"/>
      <c r="R165" t="s">
        <v>8045</v>
      </c>
      <c r="S165" s="2">
        <v>0</v>
      </c>
      <c r="T165" s="2">
        <v>0</v>
      </c>
      <c r="U165" s="2"/>
    </row>
    <row r="166" spans="1:21" x14ac:dyDescent="0.25">
      <c r="A166" t="s">
        <v>8329</v>
      </c>
      <c r="B166" t="s">
        <v>9281</v>
      </c>
      <c r="C166" t="s">
        <v>7706</v>
      </c>
      <c r="D166" t="s">
        <v>0</v>
      </c>
      <c r="E166">
        <v>80954</v>
      </c>
      <c r="F166" t="s">
        <v>1459</v>
      </c>
      <c r="G166" s="129" t="s">
        <v>1460</v>
      </c>
      <c r="H166" s="2">
        <v>1.5</v>
      </c>
      <c r="I166" s="2">
        <v>0</v>
      </c>
      <c r="J166" s="2">
        <v>0</v>
      </c>
      <c r="K166" s="15">
        <v>16.47</v>
      </c>
      <c r="L166" s="2">
        <v>0</v>
      </c>
      <c r="M166" s="2">
        <v>0</v>
      </c>
      <c r="N166" s="2">
        <v>0</v>
      </c>
      <c r="O166" s="2">
        <v>2.1410999999999998</v>
      </c>
      <c r="P166" s="2">
        <v>20.1111</v>
      </c>
      <c r="Q166"/>
      <c r="R166" t="s">
        <v>8045</v>
      </c>
      <c r="S166" s="2">
        <v>0</v>
      </c>
      <c r="T166" s="2">
        <v>0</v>
      </c>
      <c r="U166" s="2"/>
    </row>
    <row r="167" spans="1:21" x14ac:dyDescent="0.25">
      <c r="A167" t="s">
        <v>8329</v>
      </c>
      <c r="B167" t="s">
        <v>9281</v>
      </c>
      <c r="C167" t="s">
        <v>7706</v>
      </c>
      <c r="D167" t="s">
        <v>0</v>
      </c>
      <c r="E167">
        <v>81036</v>
      </c>
      <c r="F167" t="s">
        <v>1459</v>
      </c>
      <c r="G167" s="129" t="s">
        <v>1460</v>
      </c>
      <c r="H167" s="2">
        <v>3.2800000000000002</v>
      </c>
      <c r="I167" s="2">
        <v>0</v>
      </c>
      <c r="J167" s="2">
        <v>0</v>
      </c>
      <c r="K167" s="15">
        <v>48.3</v>
      </c>
      <c r="L167" s="2">
        <v>0</v>
      </c>
      <c r="M167" s="2">
        <v>0</v>
      </c>
      <c r="N167" s="2">
        <v>0</v>
      </c>
      <c r="O167" s="2">
        <v>6.2789999999999999</v>
      </c>
      <c r="P167" s="2">
        <v>57.858999999999995</v>
      </c>
      <c r="Q167"/>
      <c r="R167" t="s">
        <v>8045</v>
      </c>
      <c r="S167" s="2">
        <v>0</v>
      </c>
      <c r="T167" s="2">
        <v>0</v>
      </c>
      <c r="U167" s="2"/>
    </row>
    <row r="168" spans="1:21" x14ac:dyDescent="0.25">
      <c r="A168" t="s">
        <v>8329</v>
      </c>
      <c r="B168" t="s">
        <v>9285</v>
      </c>
      <c r="C168" t="s">
        <v>7706</v>
      </c>
      <c r="D168" t="s">
        <v>0</v>
      </c>
      <c r="E168">
        <v>81077</v>
      </c>
      <c r="F168" t="s">
        <v>1459</v>
      </c>
      <c r="G168" s="129" t="s">
        <v>1460</v>
      </c>
      <c r="H168" s="2">
        <v>2.59</v>
      </c>
      <c r="I168" s="2">
        <v>0</v>
      </c>
      <c r="J168" s="2">
        <v>0</v>
      </c>
      <c r="K168" s="15">
        <v>26.73</v>
      </c>
      <c r="L168" s="2">
        <v>0</v>
      </c>
      <c r="M168" s="2">
        <v>0</v>
      </c>
      <c r="N168" s="2">
        <v>0</v>
      </c>
      <c r="O168" s="2">
        <v>3.4749000000000003</v>
      </c>
      <c r="P168" s="2">
        <v>32.794899999999998</v>
      </c>
      <c r="Q168"/>
      <c r="R168" t="s">
        <v>8045</v>
      </c>
      <c r="S168" s="2">
        <v>0</v>
      </c>
      <c r="T168" s="2">
        <v>0</v>
      </c>
      <c r="U168" s="2"/>
    </row>
    <row r="169" spans="1:21" x14ac:dyDescent="0.25">
      <c r="A169" t="s">
        <v>8329</v>
      </c>
      <c r="B169" t="s">
        <v>9285</v>
      </c>
      <c r="C169" t="s">
        <v>7706</v>
      </c>
      <c r="D169" t="s">
        <v>0</v>
      </c>
      <c r="E169">
        <v>81388</v>
      </c>
      <c r="F169" t="s">
        <v>1459</v>
      </c>
      <c r="G169" s="129" t="s">
        <v>1460</v>
      </c>
      <c r="H169" s="2">
        <v>3</v>
      </c>
      <c r="I169" s="2">
        <v>0</v>
      </c>
      <c r="J169" s="2">
        <v>0</v>
      </c>
      <c r="K169" s="15">
        <v>43.36</v>
      </c>
      <c r="L169" s="2">
        <v>0</v>
      </c>
      <c r="M169" s="2">
        <v>0</v>
      </c>
      <c r="N169" s="2">
        <v>0</v>
      </c>
      <c r="O169" s="2">
        <v>5.6368</v>
      </c>
      <c r="P169" s="2">
        <v>51.9968</v>
      </c>
      <c r="Q169"/>
      <c r="R169" t="s">
        <v>8045</v>
      </c>
      <c r="S169" s="2">
        <v>0</v>
      </c>
      <c r="T169" s="2">
        <v>0</v>
      </c>
      <c r="U169" s="2"/>
    </row>
    <row r="170" spans="1:21" x14ac:dyDescent="0.25">
      <c r="A170" t="s">
        <v>8329</v>
      </c>
      <c r="B170" t="s">
        <v>9288</v>
      </c>
      <c r="C170" t="s">
        <v>7706</v>
      </c>
      <c r="D170" t="s">
        <v>0</v>
      </c>
      <c r="E170">
        <v>81475</v>
      </c>
      <c r="F170" t="s">
        <v>1459</v>
      </c>
      <c r="G170" s="129" t="s">
        <v>1460</v>
      </c>
      <c r="H170" s="2">
        <v>3.5999999999999996</v>
      </c>
      <c r="I170" s="2">
        <v>0</v>
      </c>
      <c r="J170" s="2">
        <v>0</v>
      </c>
      <c r="K170" s="15">
        <v>37.04</v>
      </c>
      <c r="L170" s="2">
        <v>0</v>
      </c>
      <c r="M170" s="2">
        <v>0</v>
      </c>
      <c r="N170" s="2">
        <v>0</v>
      </c>
      <c r="O170" s="2">
        <v>4.8151999999999999</v>
      </c>
      <c r="P170" s="2">
        <v>45.455199999999998</v>
      </c>
      <c r="Q170"/>
      <c r="R170" t="s">
        <v>8045</v>
      </c>
      <c r="S170" s="2">
        <v>0</v>
      </c>
      <c r="T170" s="2">
        <v>0</v>
      </c>
      <c r="U170" s="2"/>
    </row>
    <row r="171" spans="1:21" x14ac:dyDescent="0.25">
      <c r="A171" t="s">
        <v>8329</v>
      </c>
      <c r="B171" t="s">
        <v>9288</v>
      </c>
      <c r="C171" t="s">
        <v>7706</v>
      </c>
      <c r="D171" t="s">
        <v>0</v>
      </c>
      <c r="E171">
        <v>81519</v>
      </c>
      <c r="F171" t="s">
        <v>1459</v>
      </c>
      <c r="G171" s="129" t="s">
        <v>1460</v>
      </c>
      <c r="H171" s="2">
        <v>2.77</v>
      </c>
      <c r="I171" s="2">
        <v>0</v>
      </c>
      <c r="J171" s="2">
        <v>0</v>
      </c>
      <c r="K171" s="15">
        <v>28.52</v>
      </c>
      <c r="L171" s="2">
        <v>0</v>
      </c>
      <c r="M171" s="2">
        <v>0</v>
      </c>
      <c r="N171" s="2">
        <v>0</v>
      </c>
      <c r="O171" s="2">
        <v>3.7076000000000002</v>
      </c>
      <c r="P171" s="2">
        <v>34.997599999999998</v>
      </c>
      <c r="Q171"/>
      <c r="R171" t="s">
        <v>8045</v>
      </c>
      <c r="S171" s="2">
        <v>0</v>
      </c>
      <c r="T171" s="2">
        <v>0</v>
      </c>
      <c r="U171" s="2"/>
    </row>
    <row r="172" spans="1:21" x14ac:dyDescent="0.25">
      <c r="A172" t="s">
        <v>8329</v>
      </c>
      <c r="B172" t="s">
        <v>9292</v>
      </c>
      <c r="C172" t="s">
        <v>7706</v>
      </c>
      <c r="D172" t="s">
        <v>0</v>
      </c>
      <c r="E172">
        <v>81569</v>
      </c>
      <c r="F172" t="s">
        <v>1459</v>
      </c>
      <c r="G172" s="129" t="s">
        <v>1460</v>
      </c>
      <c r="H172" s="2">
        <v>5.53</v>
      </c>
      <c r="I172" s="2">
        <v>0</v>
      </c>
      <c r="J172" s="2">
        <v>0</v>
      </c>
      <c r="K172" s="15">
        <v>57.04</v>
      </c>
      <c r="L172" s="2">
        <v>0</v>
      </c>
      <c r="M172" s="2">
        <v>0</v>
      </c>
      <c r="N172" s="2">
        <v>0</v>
      </c>
      <c r="O172" s="2">
        <v>7.4152000000000005</v>
      </c>
      <c r="P172" s="2">
        <v>69.985200000000006</v>
      </c>
      <c r="Q172"/>
      <c r="R172" t="s">
        <v>8045</v>
      </c>
      <c r="S172" s="2">
        <v>0</v>
      </c>
      <c r="T172" s="2">
        <v>0</v>
      </c>
      <c r="U172" s="2"/>
    </row>
    <row r="173" spans="1:21" x14ac:dyDescent="0.25">
      <c r="A173" t="s">
        <v>8329</v>
      </c>
      <c r="B173" t="s">
        <v>9295</v>
      </c>
      <c r="C173" t="s">
        <v>7706</v>
      </c>
      <c r="D173" t="s">
        <v>0</v>
      </c>
      <c r="E173">
        <v>81804</v>
      </c>
      <c r="F173" t="s">
        <v>1459</v>
      </c>
      <c r="G173" s="129" t="s">
        <v>1460</v>
      </c>
      <c r="H173" s="2">
        <v>3.2700000000000005</v>
      </c>
      <c r="I173" s="2">
        <v>0</v>
      </c>
      <c r="J173" s="2">
        <v>0</v>
      </c>
      <c r="K173" s="15">
        <v>45.99</v>
      </c>
      <c r="L173" s="2">
        <v>0</v>
      </c>
      <c r="M173" s="2">
        <v>0</v>
      </c>
      <c r="N173" s="2">
        <v>0</v>
      </c>
      <c r="O173" s="2">
        <v>5.9787000000000008</v>
      </c>
      <c r="P173" s="2">
        <v>55.238700000000009</v>
      </c>
      <c r="Q173"/>
      <c r="R173" t="s">
        <v>8045</v>
      </c>
      <c r="S173" s="2">
        <v>0</v>
      </c>
      <c r="T173" s="2">
        <v>0</v>
      </c>
      <c r="U173" s="2"/>
    </row>
    <row r="174" spans="1:21" x14ac:dyDescent="0.25">
      <c r="A174" t="s">
        <v>8329</v>
      </c>
      <c r="B174" t="s">
        <v>9297</v>
      </c>
      <c r="C174" t="s">
        <v>7706</v>
      </c>
      <c r="D174" t="s">
        <v>0</v>
      </c>
      <c r="E174">
        <v>81853</v>
      </c>
      <c r="F174" t="s">
        <v>1459</v>
      </c>
      <c r="G174" s="129" t="s">
        <v>1460</v>
      </c>
      <c r="H174" s="2">
        <v>5.54</v>
      </c>
      <c r="I174" s="2">
        <v>0</v>
      </c>
      <c r="J174" s="2">
        <v>0</v>
      </c>
      <c r="K174" s="15">
        <v>57.04</v>
      </c>
      <c r="L174" s="2">
        <v>0</v>
      </c>
      <c r="M174" s="2">
        <v>0</v>
      </c>
      <c r="N174" s="2">
        <v>0</v>
      </c>
      <c r="O174" s="2">
        <v>7.4152000000000005</v>
      </c>
      <c r="P174" s="2">
        <v>69.995199999999997</v>
      </c>
      <c r="Q174"/>
      <c r="R174" t="s">
        <v>8045</v>
      </c>
      <c r="S174" s="2">
        <v>0</v>
      </c>
      <c r="T174" s="2">
        <v>0</v>
      </c>
      <c r="U174" s="2"/>
    </row>
    <row r="175" spans="1:21" x14ac:dyDescent="0.25">
      <c r="A175" t="s">
        <v>8329</v>
      </c>
      <c r="B175" t="s">
        <v>9297</v>
      </c>
      <c r="C175" t="s">
        <v>7706</v>
      </c>
      <c r="D175" t="s">
        <v>0</v>
      </c>
      <c r="E175">
        <v>81930</v>
      </c>
      <c r="F175" t="s">
        <v>1459</v>
      </c>
      <c r="G175" s="129" t="s">
        <v>1460</v>
      </c>
      <c r="H175" s="2">
        <v>1.66</v>
      </c>
      <c r="I175" s="2">
        <v>0</v>
      </c>
      <c r="J175" s="2">
        <v>0</v>
      </c>
      <c r="K175" s="15">
        <v>17.11</v>
      </c>
      <c r="L175" s="2">
        <v>0</v>
      </c>
      <c r="M175" s="2">
        <v>0</v>
      </c>
      <c r="N175" s="2">
        <v>0</v>
      </c>
      <c r="O175" s="2">
        <v>2.2242999999999999</v>
      </c>
      <c r="P175" s="2">
        <v>20.994299999999999</v>
      </c>
      <c r="Q175"/>
      <c r="R175" t="s">
        <v>8045</v>
      </c>
      <c r="S175" s="2">
        <v>0</v>
      </c>
      <c r="T175" s="2">
        <v>0</v>
      </c>
      <c r="U175" s="2"/>
    </row>
    <row r="176" spans="1:21" x14ac:dyDescent="0.25">
      <c r="A176" t="s">
        <v>8329</v>
      </c>
      <c r="B176" t="s">
        <v>9326</v>
      </c>
      <c r="C176" t="s">
        <v>7706</v>
      </c>
      <c r="D176" t="s">
        <v>0</v>
      </c>
      <c r="E176">
        <v>82012</v>
      </c>
      <c r="F176" t="s">
        <v>1459</v>
      </c>
      <c r="G176" s="129" t="s">
        <v>1460</v>
      </c>
      <c r="H176" s="2">
        <v>5.53</v>
      </c>
      <c r="I176" s="2">
        <v>0</v>
      </c>
      <c r="J176" s="2">
        <v>0</v>
      </c>
      <c r="K176" s="15">
        <v>57.04</v>
      </c>
      <c r="L176" s="2">
        <v>0</v>
      </c>
      <c r="M176" s="2">
        <v>0</v>
      </c>
      <c r="N176" s="2">
        <v>0</v>
      </c>
      <c r="O176" s="2">
        <v>7.4152000000000005</v>
      </c>
      <c r="P176" s="2">
        <v>69.985200000000006</v>
      </c>
      <c r="Q176"/>
      <c r="R176" t="s">
        <v>8045</v>
      </c>
      <c r="S176" s="2">
        <v>0</v>
      </c>
      <c r="T176" s="2">
        <v>0</v>
      </c>
      <c r="U176" s="2"/>
    </row>
    <row r="177" spans="1:21" x14ac:dyDescent="0.25">
      <c r="A177" t="s">
        <v>8329</v>
      </c>
      <c r="B177" t="s">
        <v>9301</v>
      </c>
      <c r="C177" t="s">
        <v>7706</v>
      </c>
      <c r="D177" t="s">
        <v>0</v>
      </c>
      <c r="E177">
        <v>82181</v>
      </c>
      <c r="F177" t="s">
        <v>1459</v>
      </c>
      <c r="G177" s="129" t="s">
        <v>1460</v>
      </c>
      <c r="H177" s="2">
        <v>2.0999999999999996</v>
      </c>
      <c r="I177" s="2">
        <v>0</v>
      </c>
      <c r="J177" s="2">
        <v>0</v>
      </c>
      <c r="K177" s="15">
        <v>21.68</v>
      </c>
      <c r="L177" s="2">
        <v>0</v>
      </c>
      <c r="M177" s="2">
        <v>0</v>
      </c>
      <c r="N177" s="2">
        <v>0</v>
      </c>
      <c r="O177" s="2">
        <v>2.8184</v>
      </c>
      <c r="P177" s="2">
        <v>26.598400000000002</v>
      </c>
      <c r="Q177"/>
      <c r="R177" t="s">
        <v>8045</v>
      </c>
      <c r="S177" s="2">
        <v>0</v>
      </c>
      <c r="T177" s="2">
        <v>0</v>
      </c>
      <c r="U177" s="2"/>
    </row>
    <row r="178" spans="1:21" x14ac:dyDescent="0.25">
      <c r="A178" t="s">
        <v>8329</v>
      </c>
      <c r="B178" t="s">
        <v>9325</v>
      </c>
      <c r="C178" t="s">
        <v>7706</v>
      </c>
      <c r="D178" t="s">
        <v>0</v>
      </c>
      <c r="E178">
        <v>82465</v>
      </c>
      <c r="F178" t="s">
        <v>1459</v>
      </c>
      <c r="G178" s="129" t="s">
        <v>1460</v>
      </c>
      <c r="H178" s="2">
        <v>4.53</v>
      </c>
      <c r="I178" s="2">
        <v>0</v>
      </c>
      <c r="J178" s="2">
        <v>0</v>
      </c>
      <c r="K178" s="15">
        <v>46.65</v>
      </c>
      <c r="L178" s="2">
        <v>0</v>
      </c>
      <c r="M178" s="2">
        <v>0</v>
      </c>
      <c r="N178" s="2">
        <v>0</v>
      </c>
      <c r="O178" s="2">
        <v>6.0644999999999998</v>
      </c>
      <c r="P178" s="2">
        <v>57.244500000000002</v>
      </c>
      <c r="Q178"/>
      <c r="R178" t="s">
        <v>8045</v>
      </c>
      <c r="S178" s="2">
        <v>0</v>
      </c>
      <c r="T178" s="2">
        <v>0</v>
      </c>
      <c r="U178" s="2"/>
    </row>
    <row r="179" spans="1:21" x14ac:dyDescent="0.25">
      <c r="A179" t="s">
        <v>8329</v>
      </c>
      <c r="B179" t="s">
        <v>9312</v>
      </c>
      <c r="C179" t="s">
        <v>7706</v>
      </c>
      <c r="D179" t="s">
        <v>0</v>
      </c>
      <c r="E179">
        <v>82570</v>
      </c>
      <c r="F179" t="s">
        <v>1459</v>
      </c>
      <c r="G179" s="129" t="s">
        <v>1460</v>
      </c>
      <c r="H179" s="2">
        <v>2.68</v>
      </c>
      <c r="I179" s="2">
        <v>0</v>
      </c>
      <c r="J179" s="2">
        <v>0</v>
      </c>
      <c r="K179" s="15">
        <v>26.91</v>
      </c>
      <c r="L179" s="2">
        <v>0</v>
      </c>
      <c r="M179" s="2">
        <v>0</v>
      </c>
      <c r="N179" s="2">
        <v>0</v>
      </c>
      <c r="O179" s="2">
        <v>3.4983</v>
      </c>
      <c r="P179" s="2">
        <v>33.088299999999997</v>
      </c>
      <c r="Q179"/>
      <c r="R179" t="s">
        <v>8045</v>
      </c>
      <c r="S179" s="2">
        <v>0</v>
      </c>
      <c r="T179" s="2">
        <v>0</v>
      </c>
      <c r="U179" s="2"/>
    </row>
    <row r="180" spans="1:21" x14ac:dyDescent="0.25">
      <c r="A180" t="s">
        <v>8329</v>
      </c>
      <c r="B180" t="s">
        <v>9315</v>
      </c>
      <c r="C180" t="s">
        <v>7706</v>
      </c>
      <c r="D180" t="s">
        <v>0</v>
      </c>
      <c r="E180">
        <v>82716</v>
      </c>
      <c r="F180" t="s">
        <v>1459</v>
      </c>
      <c r="G180" s="129" t="s">
        <v>1460</v>
      </c>
      <c r="H180" s="2">
        <v>2.96</v>
      </c>
      <c r="I180" s="2">
        <v>0</v>
      </c>
      <c r="J180" s="2">
        <v>0</v>
      </c>
      <c r="K180" s="15">
        <v>29.63</v>
      </c>
      <c r="L180" s="2">
        <v>0</v>
      </c>
      <c r="M180" s="2">
        <v>0</v>
      </c>
      <c r="N180" s="2">
        <v>0</v>
      </c>
      <c r="O180" s="2">
        <v>3.8519000000000001</v>
      </c>
      <c r="P180" s="2">
        <v>36.441899999999997</v>
      </c>
      <c r="Q180"/>
      <c r="R180" t="s">
        <v>8045</v>
      </c>
      <c r="S180" s="2">
        <v>0</v>
      </c>
      <c r="T180" s="2">
        <v>0</v>
      </c>
      <c r="U180" s="2"/>
    </row>
    <row r="181" spans="1:21" x14ac:dyDescent="0.25">
      <c r="A181" t="s">
        <v>8329</v>
      </c>
      <c r="B181" t="s">
        <v>9318</v>
      </c>
      <c r="C181" t="s">
        <v>7706</v>
      </c>
      <c r="D181" t="s">
        <v>0</v>
      </c>
      <c r="E181">
        <v>82939</v>
      </c>
      <c r="F181" t="s">
        <v>1459</v>
      </c>
      <c r="G181" s="129" t="s">
        <v>1460</v>
      </c>
      <c r="H181" s="2">
        <v>3.0199999999999996</v>
      </c>
      <c r="I181" s="2">
        <v>0</v>
      </c>
      <c r="J181" s="2">
        <v>0</v>
      </c>
      <c r="K181" s="15">
        <v>30.26</v>
      </c>
      <c r="L181" s="2">
        <v>0</v>
      </c>
      <c r="M181" s="2">
        <v>0</v>
      </c>
      <c r="N181" s="2">
        <v>0</v>
      </c>
      <c r="O181" s="2">
        <v>3.9338000000000002</v>
      </c>
      <c r="P181" s="2">
        <v>37.213799999999999</v>
      </c>
      <c r="Q181"/>
      <c r="R181" t="s">
        <v>8045</v>
      </c>
      <c r="S181" s="2">
        <v>0</v>
      </c>
      <c r="T181" s="2">
        <v>0</v>
      </c>
      <c r="U181" s="2"/>
    </row>
    <row r="182" spans="1:21" x14ac:dyDescent="0.25">
      <c r="A182" t="s">
        <v>8329</v>
      </c>
      <c r="B182" t="s">
        <v>9324</v>
      </c>
      <c r="C182" t="s">
        <v>7706</v>
      </c>
      <c r="D182" t="s">
        <v>0</v>
      </c>
      <c r="E182">
        <v>83025</v>
      </c>
      <c r="F182" t="s">
        <v>1459</v>
      </c>
      <c r="G182" s="129" t="s">
        <v>1460</v>
      </c>
      <c r="H182" s="2">
        <v>5.6899999999999995</v>
      </c>
      <c r="I182" s="2">
        <v>0</v>
      </c>
      <c r="J182" s="2">
        <v>0</v>
      </c>
      <c r="K182" s="15">
        <v>56.91</v>
      </c>
      <c r="L182" s="2">
        <v>0</v>
      </c>
      <c r="M182" s="2">
        <v>0</v>
      </c>
      <c r="N182" s="2">
        <v>0</v>
      </c>
      <c r="O182" s="2">
        <v>7.3982999999999999</v>
      </c>
      <c r="P182" s="2">
        <v>69.9983</v>
      </c>
      <c r="Q182"/>
      <c r="R182" t="s">
        <v>8045</v>
      </c>
      <c r="S182" s="2">
        <v>0</v>
      </c>
      <c r="T182" s="2">
        <v>0</v>
      </c>
      <c r="U182" s="2"/>
    </row>
    <row r="183" spans="1:21" x14ac:dyDescent="0.25">
      <c r="A183" t="s">
        <v>8329</v>
      </c>
      <c r="B183" t="s">
        <v>9324</v>
      </c>
      <c r="C183" t="s">
        <v>7706</v>
      </c>
      <c r="D183" t="s">
        <v>0</v>
      </c>
      <c r="E183">
        <v>83027</v>
      </c>
      <c r="F183" t="s">
        <v>1459</v>
      </c>
      <c r="G183" s="129" t="s">
        <v>1460</v>
      </c>
      <c r="H183" s="2">
        <v>4.71</v>
      </c>
      <c r="I183" s="2">
        <v>0</v>
      </c>
      <c r="J183" s="2">
        <v>0</v>
      </c>
      <c r="K183" s="15">
        <v>47.15</v>
      </c>
      <c r="L183" s="2">
        <v>0</v>
      </c>
      <c r="M183" s="2">
        <v>0</v>
      </c>
      <c r="N183" s="2">
        <v>0</v>
      </c>
      <c r="O183" s="2">
        <v>6.1295000000000002</v>
      </c>
      <c r="P183" s="2">
        <v>57.9895</v>
      </c>
      <c r="Q183"/>
      <c r="R183" t="s">
        <v>8045</v>
      </c>
      <c r="S183" s="2">
        <v>0</v>
      </c>
      <c r="T183" s="2">
        <v>0</v>
      </c>
      <c r="U183" s="2"/>
    </row>
    <row r="184" spans="1:21" x14ac:dyDescent="0.25">
      <c r="A184" t="s">
        <v>8329</v>
      </c>
      <c r="B184" t="s">
        <v>9323</v>
      </c>
      <c r="C184" t="s">
        <v>7706</v>
      </c>
      <c r="D184" t="s">
        <v>0</v>
      </c>
      <c r="E184">
        <v>68035</v>
      </c>
      <c r="F184" t="s">
        <v>1455</v>
      </c>
      <c r="G184" s="134" t="s">
        <v>1456</v>
      </c>
      <c r="H184" s="2">
        <v>9.94</v>
      </c>
      <c r="I184" s="2">
        <v>0</v>
      </c>
      <c r="J184" s="2">
        <v>0</v>
      </c>
      <c r="K184" s="15">
        <v>102.38</v>
      </c>
      <c r="L184" s="2">
        <v>0</v>
      </c>
      <c r="M184" s="2">
        <v>0</v>
      </c>
      <c r="N184" s="2">
        <v>0</v>
      </c>
      <c r="O184" s="2">
        <v>13.3094</v>
      </c>
      <c r="P184" s="2">
        <v>125.62939999999999</v>
      </c>
      <c r="Q184"/>
      <c r="R184" t="s">
        <v>8045</v>
      </c>
      <c r="S184" s="2">
        <v>0</v>
      </c>
      <c r="T184" s="2">
        <v>0</v>
      </c>
      <c r="U184" s="2"/>
    </row>
    <row r="185" spans="1:21" x14ac:dyDescent="0.25">
      <c r="A185" t="s">
        <v>8329</v>
      </c>
      <c r="B185" t="s">
        <v>9297</v>
      </c>
      <c r="C185" t="s">
        <v>7706</v>
      </c>
      <c r="D185" t="s">
        <v>0</v>
      </c>
      <c r="E185">
        <v>68508</v>
      </c>
      <c r="F185" t="s">
        <v>1455</v>
      </c>
      <c r="G185" s="134" t="s">
        <v>1456</v>
      </c>
      <c r="H185" s="2">
        <v>8.2200000000000006</v>
      </c>
      <c r="I185" s="2">
        <v>0</v>
      </c>
      <c r="J185" s="2">
        <v>0</v>
      </c>
      <c r="K185" s="15">
        <v>84.67</v>
      </c>
      <c r="L185" s="2">
        <v>0</v>
      </c>
      <c r="M185" s="2">
        <v>0</v>
      </c>
      <c r="N185" s="2">
        <v>0</v>
      </c>
      <c r="O185" s="2">
        <v>11.007100000000001</v>
      </c>
      <c r="P185" s="2">
        <v>103.89709999999999</v>
      </c>
      <c r="Q185"/>
      <c r="R185" t="s">
        <v>8045</v>
      </c>
      <c r="S185" s="2">
        <v>0</v>
      </c>
      <c r="T185" s="2">
        <v>0</v>
      </c>
      <c r="U185" s="2"/>
    </row>
    <row r="186" spans="1:21" x14ac:dyDescent="0.25">
      <c r="A186" t="s">
        <v>8329</v>
      </c>
      <c r="B186" t="s">
        <v>9322</v>
      </c>
      <c r="C186" t="s">
        <v>7706</v>
      </c>
      <c r="D186" t="s">
        <v>0</v>
      </c>
      <c r="E186">
        <v>70517</v>
      </c>
      <c r="F186" t="s">
        <v>1455</v>
      </c>
      <c r="G186" s="134" t="s">
        <v>1456</v>
      </c>
      <c r="H186" s="2">
        <v>10.01</v>
      </c>
      <c r="I186" s="2">
        <v>0</v>
      </c>
      <c r="J186" s="2">
        <v>0</v>
      </c>
      <c r="K186" s="15">
        <v>100.07</v>
      </c>
      <c r="L186" s="2">
        <v>0</v>
      </c>
      <c r="M186" s="2">
        <v>0</v>
      </c>
      <c r="N186" s="2">
        <v>0</v>
      </c>
      <c r="O186" s="2">
        <v>13.0091</v>
      </c>
      <c r="P186" s="2">
        <v>123.0891</v>
      </c>
      <c r="Q186"/>
      <c r="R186" t="s">
        <v>8045</v>
      </c>
      <c r="S186" s="2">
        <v>0</v>
      </c>
      <c r="T186" s="2">
        <v>0</v>
      </c>
      <c r="U186" s="2"/>
    </row>
    <row r="187" spans="1:21" x14ac:dyDescent="0.25">
      <c r="A187" t="s">
        <v>8329</v>
      </c>
      <c r="B187" t="s">
        <v>9317</v>
      </c>
      <c r="C187" t="s">
        <v>7706</v>
      </c>
      <c r="D187" t="s">
        <v>0</v>
      </c>
      <c r="E187">
        <v>70119</v>
      </c>
      <c r="F187" t="s">
        <v>1455</v>
      </c>
      <c r="G187" s="134" t="s">
        <v>1456</v>
      </c>
      <c r="H187" s="2">
        <v>9.0299999999999994</v>
      </c>
      <c r="I187" s="2">
        <v>0</v>
      </c>
      <c r="J187" s="2">
        <v>0</v>
      </c>
      <c r="K187" s="15">
        <v>90.24</v>
      </c>
      <c r="L187" s="2">
        <v>0</v>
      </c>
      <c r="M187" s="2">
        <v>0</v>
      </c>
      <c r="N187" s="2">
        <v>0</v>
      </c>
      <c r="O187" s="2">
        <v>11.731199999999999</v>
      </c>
      <c r="P187" s="2">
        <v>111.0012</v>
      </c>
      <c r="Q187"/>
      <c r="R187" t="s">
        <v>8045</v>
      </c>
      <c r="S187" s="2">
        <v>0</v>
      </c>
      <c r="T187" s="2">
        <v>0</v>
      </c>
      <c r="U187" s="2"/>
    </row>
    <row r="188" spans="1:21" x14ac:dyDescent="0.25">
      <c r="A188" t="s">
        <v>8329</v>
      </c>
      <c r="B188" t="s">
        <v>9321</v>
      </c>
      <c r="C188" t="s">
        <v>7706</v>
      </c>
      <c r="D188" t="s">
        <v>0</v>
      </c>
      <c r="E188">
        <v>69825</v>
      </c>
      <c r="F188" t="s">
        <v>1455</v>
      </c>
      <c r="G188" s="134" t="s">
        <v>1456</v>
      </c>
      <c r="H188" s="2">
        <v>10.49</v>
      </c>
      <c r="I188" s="2">
        <v>0</v>
      </c>
      <c r="J188" s="2">
        <v>0</v>
      </c>
      <c r="K188" s="15">
        <v>104.88</v>
      </c>
      <c r="L188" s="2">
        <v>0</v>
      </c>
      <c r="M188" s="2">
        <v>0</v>
      </c>
      <c r="N188" s="2">
        <v>0</v>
      </c>
      <c r="O188" s="2">
        <v>13.634399999999999</v>
      </c>
      <c r="P188" s="2">
        <v>129.00439999999998</v>
      </c>
      <c r="Q188"/>
      <c r="R188" t="s">
        <v>8045</v>
      </c>
      <c r="S188" s="2">
        <v>0</v>
      </c>
      <c r="T188" s="2">
        <v>0</v>
      </c>
      <c r="U188" s="2"/>
    </row>
    <row r="189" spans="1:21" x14ac:dyDescent="0.25">
      <c r="A189" t="s">
        <v>8329</v>
      </c>
      <c r="B189" t="s">
        <v>9321</v>
      </c>
      <c r="C189" t="s">
        <v>7706</v>
      </c>
      <c r="D189" t="s">
        <v>0</v>
      </c>
      <c r="E189">
        <v>69458</v>
      </c>
      <c r="F189" t="s">
        <v>1455</v>
      </c>
      <c r="G189" s="134" t="s">
        <v>1456</v>
      </c>
      <c r="H189" s="2">
        <v>9.8999999999999986</v>
      </c>
      <c r="I189" s="2">
        <v>0</v>
      </c>
      <c r="J189" s="2">
        <v>0</v>
      </c>
      <c r="K189" s="15">
        <v>101.86</v>
      </c>
      <c r="L189" s="2">
        <v>0</v>
      </c>
      <c r="M189" s="2">
        <v>0</v>
      </c>
      <c r="N189" s="2">
        <v>0</v>
      </c>
      <c r="O189" s="2">
        <v>13.2418</v>
      </c>
      <c r="P189" s="2">
        <v>125.00179999999999</v>
      </c>
      <c r="Q189"/>
      <c r="R189" t="s">
        <v>8045</v>
      </c>
      <c r="S189" s="2">
        <v>0</v>
      </c>
      <c r="T189" s="2">
        <v>0</v>
      </c>
      <c r="U189" s="2"/>
    </row>
    <row r="190" spans="1:21" x14ac:dyDescent="0.25">
      <c r="A190" t="s">
        <v>8329</v>
      </c>
      <c r="B190" t="s">
        <v>9321</v>
      </c>
      <c r="C190" t="s">
        <v>7706</v>
      </c>
      <c r="D190" t="s">
        <v>0</v>
      </c>
      <c r="E190">
        <v>69373</v>
      </c>
      <c r="F190" t="s">
        <v>1455</v>
      </c>
      <c r="G190" s="134" t="s">
        <v>1456</v>
      </c>
      <c r="H190" s="2">
        <v>3.09</v>
      </c>
      <c r="I190" s="2">
        <v>0</v>
      </c>
      <c r="J190" s="2">
        <v>0</v>
      </c>
      <c r="K190" s="15">
        <v>31.79</v>
      </c>
      <c r="L190" s="2">
        <v>0</v>
      </c>
      <c r="M190" s="2">
        <v>0</v>
      </c>
      <c r="N190" s="2">
        <v>0</v>
      </c>
      <c r="O190" s="2">
        <v>4.1326999999999998</v>
      </c>
      <c r="P190" s="2">
        <v>39.012699999999995</v>
      </c>
      <c r="Q190"/>
      <c r="R190" t="s">
        <v>8045</v>
      </c>
      <c r="S190" s="2">
        <v>0</v>
      </c>
      <c r="T190" s="2">
        <v>0</v>
      </c>
      <c r="U190" s="2"/>
    </row>
    <row r="191" spans="1:21" x14ac:dyDescent="0.25">
      <c r="A191" t="s">
        <v>8329</v>
      </c>
      <c r="B191" t="s">
        <v>9301</v>
      </c>
      <c r="C191" t="s">
        <v>7706</v>
      </c>
      <c r="D191" t="s">
        <v>0</v>
      </c>
      <c r="E191">
        <v>68947</v>
      </c>
      <c r="F191" t="s">
        <v>1455</v>
      </c>
      <c r="G191" s="134" t="s">
        <v>1456</v>
      </c>
      <c r="H191" s="2">
        <v>10.209999999999999</v>
      </c>
      <c r="I191" s="2">
        <v>0</v>
      </c>
      <c r="J191" s="2">
        <v>0</v>
      </c>
      <c r="K191" s="15">
        <v>105.12</v>
      </c>
      <c r="L191" s="2">
        <v>0</v>
      </c>
      <c r="M191" s="2">
        <v>0</v>
      </c>
      <c r="N191" s="2">
        <v>0</v>
      </c>
      <c r="O191" s="2">
        <v>13.665600000000001</v>
      </c>
      <c r="P191" s="2">
        <v>128.9956</v>
      </c>
      <c r="Q191"/>
      <c r="R191" t="s">
        <v>8045</v>
      </c>
      <c r="S191" s="2">
        <v>0</v>
      </c>
      <c r="T191" s="2">
        <v>0</v>
      </c>
      <c r="U191" s="2"/>
    </row>
    <row r="192" spans="1:21" x14ac:dyDescent="0.25">
      <c r="A192" t="s">
        <v>8329</v>
      </c>
      <c r="B192" t="s">
        <v>9320</v>
      </c>
      <c r="C192" t="s">
        <v>7706</v>
      </c>
      <c r="D192" t="s">
        <v>0</v>
      </c>
      <c r="E192">
        <v>65084</v>
      </c>
      <c r="F192" t="s">
        <v>1455</v>
      </c>
      <c r="G192" s="134" t="s">
        <v>1456</v>
      </c>
      <c r="H192" s="2">
        <v>9.7200000000000006</v>
      </c>
      <c r="I192" s="2">
        <v>0</v>
      </c>
      <c r="J192" s="2">
        <v>0</v>
      </c>
      <c r="K192" s="15">
        <v>106.44</v>
      </c>
      <c r="L192" s="2">
        <v>0</v>
      </c>
      <c r="M192" s="2">
        <v>0</v>
      </c>
      <c r="N192" s="2">
        <v>0</v>
      </c>
      <c r="O192" s="2">
        <v>13.837200000000001</v>
      </c>
      <c r="P192" s="2">
        <v>129.99719999999999</v>
      </c>
      <c r="Q192"/>
      <c r="R192" t="s">
        <v>8045</v>
      </c>
      <c r="S192" s="2">
        <v>0</v>
      </c>
      <c r="T192" s="2">
        <v>0</v>
      </c>
      <c r="U192" s="2"/>
    </row>
    <row r="193" spans="1:21" x14ac:dyDescent="0.25">
      <c r="A193" t="s">
        <v>8329</v>
      </c>
      <c r="B193" t="s">
        <v>9319</v>
      </c>
      <c r="C193" t="s">
        <v>7706</v>
      </c>
      <c r="D193" t="s">
        <v>0</v>
      </c>
      <c r="E193">
        <v>65603</v>
      </c>
      <c r="F193" t="s">
        <v>1455</v>
      </c>
      <c r="G193" s="134" t="s">
        <v>1456</v>
      </c>
      <c r="H193" s="2">
        <v>11.22</v>
      </c>
      <c r="I193" s="2">
        <v>0</v>
      </c>
      <c r="J193" s="2">
        <v>0</v>
      </c>
      <c r="K193" s="15">
        <v>122.81</v>
      </c>
      <c r="L193" s="2">
        <v>0</v>
      </c>
      <c r="M193" s="2">
        <v>0</v>
      </c>
      <c r="N193" s="2">
        <v>0</v>
      </c>
      <c r="O193" s="2">
        <v>15.965300000000001</v>
      </c>
      <c r="P193" s="2">
        <v>149.99530000000001</v>
      </c>
      <c r="Q193"/>
      <c r="R193" t="s">
        <v>8045</v>
      </c>
      <c r="S193" s="2">
        <v>0</v>
      </c>
      <c r="T193" s="2">
        <v>0</v>
      </c>
      <c r="U193" s="2"/>
    </row>
    <row r="194" spans="1:21" x14ac:dyDescent="0.25">
      <c r="A194" t="s">
        <v>8329</v>
      </c>
      <c r="B194" t="s">
        <v>9319</v>
      </c>
      <c r="C194" t="s">
        <v>7706</v>
      </c>
      <c r="D194" t="s">
        <v>0</v>
      </c>
      <c r="E194">
        <v>65637</v>
      </c>
      <c r="F194" t="s">
        <v>1455</v>
      </c>
      <c r="G194" s="134" t="s">
        <v>1456</v>
      </c>
      <c r="H194" s="2">
        <v>2.62</v>
      </c>
      <c r="I194" s="2">
        <v>0</v>
      </c>
      <c r="J194" s="2">
        <v>0</v>
      </c>
      <c r="K194" s="15">
        <v>28.66</v>
      </c>
      <c r="L194" s="2">
        <v>0</v>
      </c>
      <c r="M194" s="2">
        <v>0</v>
      </c>
      <c r="N194" s="2">
        <v>0</v>
      </c>
      <c r="O194" s="2">
        <v>3.7258</v>
      </c>
      <c r="P194" s="2">
        <v>35.005800000000001</v>
      </c>
      <c r="Q194"/>
      <c r="R194" t="s">
        <v>8045</v>
      </c>
      <c r="S194" s="2">
        <v>0</v>
      </c>
      <c r="T194" s="2">
        <v>0</v>
      </c>
      <c r="U194" s="2"/>
    </row>
    <row r="195" spans="1:21" x14ac:dyDescent="0.25">
      <c r="A195" t="s">
        <v>8329</v>
      </c>
      <c r="B195" t="s">
        <v>9268</v>
      </c>
      <c r="C195" t="s">
        <v>7706</v>
      </c>
      <c r="D195" t="s">
        <v>0</v>
      </c>
      <c r="E195">
        <v>66041</v>
      </c>
      <c r="F195" t="s">
        <v>1455</v>
      </c>
      <c r="G195" s="134" t="s">
        <v>1456</v>
      </c>
      <c r="H195" s="2">
        <v>11.22</v>
      </c>
      <c r="I195" s="2">
        <v>0</v>
      </c>
      <c r="J195" s="2">
        <v>0</v>
      </c>
      <c r="K195" s="15">
        <v>122.81</v>
      </c>
      <c r="L195" s="2">
        <v>0</v>
      </c>
      <c r="M195" s="2">
        <v>0</v>
      </c>
      <c r="N195" s="2">
        <v>0</v>
      </c>
      <c r="O195" s="2">
        <v>15.965300000000001</v>
      </c>
      <c r="P195" s="2">
        <v>149.99530000000001</v>
      </c>
      <c r="Q195"/>
      <c r="R195" t="s">
        <v>8045</v>
      </c>
      <c r="S195" s="2">
        <v>0</v>
      </c>
      <c r="T195" s="2">
        <v>0</v>
      </c>
      <c r="U195" s="2"/>
    </row>
    <row r="196" spans="1:21" x14ac:dyDescent="0.25">
      <c r="A196" t="s">
        <v>8329</v>
      </c>
      <c r="B196" t="s">
        <v>9318</v>
      </c>
      <c r="C196" t="s">
        <v>7706</v>
      </c>
      <c r="D196" t="s">
        <v>0</v>
      </c>
      <c r="E196">
        <v>66614</v>
      </c>
      <c r="F196" t="s">
        <v>1455</v>
      </c>
      <c r="G196" s="134" t="s">
        <v>1456</v>
      </c>
      <c r="H196" s="2">
        <v>10.850000000000001</v>
      </c>
      <c r="I196" s="2">
        <v>0</v>
      </c>
      <c r="J196" s="2">
        <v>0</v>
      </c>
      <c r="K196" s="15">
        <v>118.72</v>
      </c>
      <c r="L196" s="2">
        <v>0</v>
      </c>
      <c r="M196" s="2">
        <v>0</v>
      </c>
      <c r="N196" s="2">
        <v>0</v>
      </c>
      <c r="O196" s="2">
        <v>15.4336</v>
      </c>
      <c r="P196" s="2">
        <v>145.00360000000001</v>
      </c>
      <c r="Q196"/>
      <c r="R196" t="s">
        <v>8045</v>
      </c>
      <c r="S196" s="2">
        <v>0</v>
      </c>
      <c r="T196" s="2">
        <v>0</v>
      </c>
      <c r="U196" s="2"/>
    </row>
    <row r="197" spans="1:21" x14ac:dyDescent="0.25">
      <c r="A197" t="s">
        <v>8329</v>
      </c>
      <c r="B197" t="s">
        <v>9318</v>
      </c>
      <c r="C197" t="s">
        <v>7706</v>
      </c>
      <c r="D197" t="s">
        <v>0</v>
      </c>
      <c r="E197">
        <v>67057</v>
      </c>
      <c r="F197" t="s">
        <v>1455</v>
      </c>
      <c r="G197" s="134" t="s">
        <v>1456</v>
      </c>
      <c r="H197" s="2">
        <v>10.77</v>
      </c>
      <c r="I197" s="2">
        <v>0</v>
      </c>
      <c r="J197" s="2">
        <v>0</v>
      </c>
      <c r="K197" s="15">
        <v>110.83</v>
      </c>
      <c r="L197" s="2">
        <v>0</v>
      </c>
      <c r="M197" s="2">
        <v>0</v>
      </c>
      <c r="N197" s="2">
        <v>0</v>
      </c>
      <c r="O197" s="2">
        <v>14.4079</v>
      </c>
      <c r="P197" s="2">
        <v>136.00790000000001</v>
      </c>
      <c r="Q197"/>
      <c r="R197" t="s">
        <v>8045</v>
      </c>
      <c r="S197" s="2">
        <v>0</v>
      </c>
      <c r="T197" s="2">
        <v>0</v>
      </c>
      <c r="U197" s="2"/>
    </row>
    <row r="198" spans="1:21" x14ac:dyDescent="0.25">
      <c r="A198" t="s">
        <v>8329</v>
      </c>
      <c r="B198" t="s">
        <v>9318</v>
      </c>
      <c r="C198" t="s">
        <v>7706</v>
      </c>
      <c r="D198" t="s">
        <v>0</v>
      </c>
      <c r="E198">
        <v>67508</v>
      </c>
      <c r="F198" t="s">
        <v>1455</v>
      </c>
      <c r="G198" s="134" t="s">
        <v>1456</v>
      </c>
      <c r="H198" s="2">
        <v>9.51</v>
      </c>
      <c r="I198" s="2">
        <v>0</v>
      </c>
      <c r="J198" s="2">
        <v>0</v>
      </c>
      <c r="K198" s="15">
        <v>128.76</v>
      </c>
      <c r="L198" s="2">
        <v>0</v>
      </c>
      <c r="M198" s="2">
        <v>0</v>
      </c>
      <c r="N198" s="2">
        <v>0</v>
      </c>
      <c r="O198" s="2">
        <v>16.738799999999998</v>
      </c>
      <c r="P198" s="2">
        <v>155.00879999999998</v>
      </c>
      <c r="Q198"/>
      <c r="R198" t="s">
        <v>8045</v>
      </c>
      <c r="S198" s="2">
        <v>0</v>
      </c>
      <c r="T198" s="2">
        <v>0</v>
      </c>
      <c r="U198" s="2"/>
    </row>
    <row r="199" spans="1:21" x14ac:dyDescent="0.25">
      <c r="A199" t="s">
        <v>8329</v>
      </c>
      <c r="B199" t="s">
        <v>9318</v>
      </c>
      <c r="C199" s="21" t="s">
        <v>9232</v>
      </c>
      <c r="D199" t="s">
        <v>0</v>
      </c>
      <c r="E199" t="s">
        <v>9314</v>
      </c>
      <c r="F199" t="s">
        <v>2876</v>
      </c>
      <c r="G199" s="42" t="s">
        <v>2877</v>
      </c>
      <c r="H199" s="2">
        <v>0</v>
      </c>
      <c r="I199" s="2">
        <v>0</v>
      </c>
      <c r="J199" s="2">
        <v>0</v>
      </c>
      <c r="K199" s="15">
        <v>64.069999999999993</v>
      </c>
      <c r="L199" s="2">
        <v>0</v>
      </c>
      <c r="M199" s="2">
        <v>0</v>
      </c>
      <c r="N199" s="2">
        <v>0</v>
      </c>
      <c r="O199" s="2">
        <v>8.3290999999999986</v>
      </c>
      <c r="P199" s="2">
        <v>72.39909999999999</v>
      </c>
      <c r="Q199"/>
      <c r="R199" t="s">
        <v>8045</v>
      </c>
      <c r="S199" s="2">
        <v>0</v>
      </c>
      <c r="T199" s="2">
        <v>0</v>
      </c>
      <c r="U199" s="2"/>
    </row>
    <row r="200" spans="1:21" x14ac:dyDescent="0.25">
      <c r="A200" t="s">
        <v>8329</v>
      </c>
      <c r="B200" t="s">
        <v>9318</v>
      </c>
      <c r="C200" s="21" t="s">
        <v>9232</v>
      </c>
      <c r="D200" t="s">
        <v>0</v>
      </c>
      <c r="E200" t="s">
        <v>9314</v>
      </c>
      <c r="F200" t="s">
        <v>2876</v>
      </c>
      <c r="G200" s="42" t="s">
        <v>2877</v>
      </c>
      <c r="H200" s="2">
        <v>0</v>
      </c>
      <c r="I200" s="2">
        <v>0</v>
      </c>
      <c r="J200" s="2">
        <v>0</v>
      </c>
      <c r="K200" s="15">
        <v>31.98</v>
      </c>
      <c r="L200" s="2">
        <v>0</v>
      </c>
      <c r="M200" s="2">
        <v>0</v>
      </c>
      <c r="N200" s="2">
        <v>0</v>
      </c>
      <c r="O200" s="2">
        <v>4.1574</v>
      </c>
      <c r="P200" s="2">
        <v>36.1374</v>
      </c>
      <c r="Q200"/>
      <c r="R200" t="s">
        <v>8045</v>
      </c>
      <c r="S200" s="2">
        <v>0</v>
      </c>
      <c r="T200" s="2">
        <v>0</v>
      </c>
      <c r="U200" s="2"/>
    </row>
    <row r="201" spans="1:21" x14ac:dyDescent="0.25">
      <c r="A201" t="s">
        <v>8329</v>
      </c>
      <c r="B201" t="s">
        <v>9317</v>
      </c>
      <c r="C201" s="21" t="s">
        <v>9232</v>
      </c>
      <c r="D201" t="s">
        <v>0</v>
      </c>
      <c r="E201" t="s">
        <v>9314</v>
      </c>
      <c r="F201" t="s">
        <v>2876</v>
      </c>
      <c r="G201" s="42" t="s">
        <v>2877</v>
      </c>
      <c r="H201" s="2">
        <v>0</v>
      </c>
      <c r="I201" s="2">
        <v>0</v>
      </c>
      <c r="J201" s="2">
        <v>0</v>
      </c>
      <c r="K201" s="15">
        <v>31.98</v>
      </c>
      <c r="L201" s="2">
        <v>0</v>
      </c>
      <c r="M201" s="2">
        <v>0</v>
      </c>
      <c r="N201" s="2">
        <v>0</v>
      </c>
      <c r="O201" s="2">
        <v>4.1574</v>
      </c>
      <c r="P201" s="2">
        <v>36.1374</v>
      </c>
      <c r="Q201"/>
      <c r="R201" t="s">
        <v>8045</v>
      </c>
      <c r="S201" s="2">
        <v>0</v>
      </c>
      <c r="T201" s="2">
        <v>0</v>
      </c>
      <c r="U201" s="2"/>
    </row>
    <row r="202" spans="1:21" x14ac:dyDescent="0.25">
      <c r="A202" t="s">
        <v>8329</v>
      </c>
      <c r="B202" t="s">
        <v>9317</v>
      </c>
      <c r="C202" s="21" t="s">
        <v>9232</v>
      </c>
      <c r="D202" t="s">
        <v>0</v>
      </c>
      <c r="E202" t="s">
        <v>9314</v>
      </c>
      <c r="F202" t="s">
        <v>2876</v>
      </c>
      <c r="G202" s="42" t="s">
        <v>2877</v>
      </c>
      <c r="H202" s="2">
        <v>0</v>
      </c>
      <c r="I202" s="2">
        <v>0</v>
      </c>
      <c r="J202" s="2">
        <v>0</v>
      </c>
      <c r="K202" s="15">
        <v>31.98</v>
      </c>
      <c r="L202" s="2">
        <v>0</v>
      </c>
      <c r="M202" s="2">
        <v>0</v>
      </c>
      <c r="N202" s="2">
        <v>0</v>
      </c>
      <c r="O202" s="2">
        <v>4.1574</v>
      </c>
      <c r="P202" s="2">
        <v>36.1374</v>
      </c>
      <c r="Q202"/>
      <c r="R202" t="s">
        <v>8045</v>
      </c>
      <c r="S202" s="2">
        <v>0</v>
      </c>
      <c r="T202" s="2">
        <v>0</v>
      </c>
      <c r="U202" s="2"/>
    </row>
    <row r="203" spans="1:21" x14ac:dyDescent="0.25">
      <c r="A203" t="s">
        <v>8329</v>
      </c>
      <c r="B203" t="s">
        <v>9315</v>
      </c>
      <c r="C203" s="21" t="s">
        <v>9232</v>
      </c>
      <c r="D203" t="s">
        <v>0</v>
      </c>
      <c r="E203" t="s">
        <v>9314</v>
      </c>
      <c r="F203" t="s">
        <v>2876</v>
      </c>
      <c r="G203" s="42" t="s">
        <v>2877</v>
      </c>
      <c r="H203" s="2">
        <v>0</v>
      </c>
      <c r="I203" s="2">
        <v>0</v>
      </c>
      <c r="J203" s="2">
        <v>0</v>
      </c>
      <c r="K203" s="15">
        <v>97.39</v>
      </c>
      <c r="L203" s="2">
        <v>0</v>
      </c>
      <c r="M203" s="2">
        <v>0</v>
      </c>
      <c r="N203" s="2">
        <v>0</v>
      </c>
      <c r="O203" s="2">
        <v>12.6607</v>
      </c>
      <c r="P203" s="2">
        <v>110.05070000000001</v>
      </c>
      <c r="Q203"/>
      <c r="R203" t="s">
        <v>8045</v>
      </c>
      <c r="S203" s="2">
        <v>0</v>
      </c>
      <c r="T203" s="2">
        <v>0</v>
      </c>
      <c r="U203" s="2"/>
    </row>
    <row r="204" spans="1:21" x14ac:dyDescent="0.25">
      <c r="A204" t="s">
        <v>8329</v>
      </c>
      <c r="B204" t="s">
        <v>9312</v>
      </c>
      <c r="C204" s="21" t="s">
        <v>9232</v>
      </c>
      <c r="D204" t="s">
        <v>0</v>
      </c>
      <c r="E204" t="s">
        <v>9314</v>
      </c>
      <c r="F204" t="s">
        <v>2876</v>
      </c>
      <c r="G204" s="42" t="s">
        <v>2877</v>
      </c>
      <c r="H204" s="2">
        <v>0</v>
      </c>
      <c r="I204" s="2">
        <v>0</v>
      </c>
      <c r="J204" s="2">
        <v>0</v>
      </c>
      <c r="K204" s="2">
        <v>63.32</v>
      </c>
      <c r="L204" s="2">
        <v>0</v>
      </c>
      <c r="M204" s="2">
        <v>0</v>
      </c>
      <c r="N204" s="2">
        <v>0</v>
      </c>
      <c r="O204" s="2">
        <v>8.2316000000000003</v>
      </c>
      <c r="P204" s="2">
        <v>71.551600000000008</v>
      </c>
      <c r="Q204"/>
      <c r="R204" t="s">
        <v>8045</v>
      </c>
      <c r="S204" s="2">
        <v>0</v>
      </c>
      <c r="T204" s="2">
        <v>0</v>
      </c>
      <c r="U204" s="2"/>
    </row>
    <row r="205" spans="1:21" x14ac:dyDescent="0.25">
      <c r="A205" t="s">
        <v>8329</v>
      </c>
      <c r="B205" t="s">
        <v>9312</v>
      </c>
      <c r="C205" s="21" t="s">
        <v>9232</v>
      </c>
      <c r="D205" t="s">
        <v>0</v>
      </c>
      <c r="E205" t="s">
        <v>9313</v>
      </c>
      <c r="F205" t="s">
        <v>2876</v>
      </c>
      <c r="G205" s="42" t="s">
        <v>2877</v>
      </c>
      <c r="H205" s="2">
        <v>0</v>
      </c>
      <c r="I205" s="2">
        <v>0</v>
      </c>
      <c r="J205" s="2">
        <v>0</v>
      </c>
      <c r="K205" s="2">
        <v>63</v>
      </c>
      <c r="L205" s="2">
        <v>0</v>
      </c>
      <c r="M205" s="2">
        <v>0</v>
      </c>
      <c r="N205" s="2">
        <v>0</v>
      </c>
      <c r="O205" s="2">
        <v>8.19</v>
      </c>
      <c r="P205" s="2">
        <v>71.19</v>
      </c>
      <c r="Q205"/>
      <c r="R205" t="s">
        <v>8045</v>
      </c>
      <c r="S205" s="2">
        <v>0</v>
      </c>
      <c r="T205" s="2">
        <v>0</v>
      </c>
      <c r="U205" s="2"/>
    </row>
    <row r="206" spans="1:21" x14ac:dyDescent="0.25">
      <c r="A206" t="s">
        <v>8329</v>
      </c>
      <c r="B206" t="s">
        <v>9306</v>
      </c>
      <c r="C206" s="21" t="s">
        <v>9232</v>
      </c>
      <c r="D206" t="s">
        <v>0</v>
      </c>
      <c r="E206" t="s">
        <v>9311</v>
      </c>
      <c r="F206" t="s">
        <v>2876</v>
      </c>
      <c r="G206" s="42" t="s">
        <v>2877</v>
      </c>
      <c r="H206" s="2">
        <v>0</v>
      </c>
      <c r="I206" s="2">
        <v>0</v>
      </c>
      <c r="J206" s="2">
        <v>0</v>
      </c>
      <c r="K206" s="15">
        <v>39.979999999999997</v>
      </c>
      <c r="L206" s="2">
        <v>0</v>
      </c>
      <c r="M206" s="2">
        <v>0</v>
      </c>
      <c r="N206" s="2">
        <v>0</v>
      </c>
      <c r="O206" s="2">
        <v>5.1974</v>
      </c>
      <c r="P206" s="2">
        <v>45.177399999999999</v>
      </c>
      <c r="Q206"/>
      <c r="R206" t="s">
        <v>8045</v>
      </c>
      <c r="S206" s="2">
        <v>0</v>
      </c>
      <c r="T206" s="2">
        <v>0</v>
      </c>
      <c r="U206" s="2"/>
    </row>
    <row r="207" spans="1:21" x14ac:dyDescent="0.25">
      <c r="A207" t="s">
        <v>8329</v>
      </c>
      <c r="B207" t="s">
        <v>9306</v>
      </c>
      <c r="C207" s="21" t="s">
        <v>9232</v>
      </c>
      <c r="D207" t="s">
        <v>0</v>
      </c>
      <c r="E207" t="s">
        <v>9310</v>
      </c>
      <c r="F207" t="s">
        <v>2876</v>
      </c>
      <c r="G207" s="42" t="s">
        <v>2877</v>
      </c>
      <c r="H207" s="2">
        <v>0</v>
      </c>
      <c r="I207" s="2">
        <v>0</v>
      </c>
      <c r="J207" s="2">
        <v>0</v>
      </c>
      <c r="K207" s="15">
        <v>64.069999999999993</v>
      </c>
      <c r="L207" s="2">
        <v>0</v>
      </c>
      <c r="M207" s="2">
        <v>0</v>
      </c>
      <c r="N207" s="2">
        <v>0</v>
      </c>
      <c r="O207" s="2">
        <v>8.3290999999999986</v>
      </c>
      <c r="P207" s="2">
        <v>72.39909999999999</v>
      </c>
      <c r="Q207"/>
      <c r="R207" t="s">
        <v>8045</v>
      </c>
      <c r="S207" s="2">
        <v>0</v>
      </c>
      <c r="T207" s="2">
        <v>0</v>
      </c>
      <c r="U207" s="2"/>
    </row>
    <row r="208" spans="1:21" x14ac:dyDescent="0.25">
      <c r="A208" t="s">
        <v>8329</v>
      </c>
      <c r="B208" t="s">
        <v>9306</v>
      </c>
      <c r="C208" s="21" t="s">
        <v>9232</v>
      </c>
      <c r="D208" t="s">
        <v>0</v>
      </c>
      <c r="E208" t="s">
        <v>9309</v>
      </c>
      <c r="F208" t="s">
        <v>2876</v>
      </c>
      <c r="G208" s="42" t="s">
        <v>2877</v>
      </c>
      <c r="H208" s="2">
        <v>0</v>
      </c>
      <c r="I208" s="2">
        <v>0</v>
      </c>
      <c r="J208" s="2">
        <v>0</v>
      </c>
      <c r="K208" s="15">
        <v>31.98</v>
      </c>
      <c r="L208" s="2">
        <v>0</v>
      </c>
      <c r="M208" s="2">
        <v>0</v>
      </c>
      <c r="N208" s="2">
        <v>0</v>
      </c>
      <c r="O208" s="2">
        <v>4.1574</v>
      </c>
      <c r="P208" s="2">
        <v>36.1374</v>
      </c>
      <c r="Q208"/>
      <c r="R208" t="s">
        <v>8045</v>
      </c>
      <c r="S208" s="2">
        <v>0</v>
      </c>
      <c r="T208" s="2">
        <v>0</v>
      </c>
      <c r="U208" s="2"/>
    </row>
    <row r="209" spans="1:21" x14ac:dyDescent="0.25">
      <c r="A209" t="s">
        <v>8329</v>
      </c>
      <c r="B209" t="s">
        <v>9306</v>
      </c>
      <c r="C209" s="21" t="s">
        <v>9232</v>
      </c>
      <c r="D209" t="s">
        <v>0</v>
      </c>
      <c r="E209" t="s">
        <v>9308</v>
      </c>
      <c r="F209" t="s">
        <v>2876</v>
      </c>
      <c r="G209" s="42" t="s">
        <v>2877</v>
      </c>
      <c r="H209" s="2">
        <v>0</v>
      </c>
      <c r="I209" s="2">
        <v>0</v>
      </c>
      <c r="J209" s="2">
        <v>0</v>
      </c>
      <c r="K209" s="15">
        <v>69.84</v>
      </c>
      <c r="L209" s="2">
        <v>0</v>
      </c>
      <c r="M209" s="2">
        <v>0</v>
      </c>
      <c r="N209" s="2">
        <v>0</v>
      </c>
      <c r="O209" s="2">
        <v>9.0792000000000002</v>
      </c>
      <c r="P209" s="2">
        <v>78.919200000000004</v>
      </c>
      <c r="Q209"/>
      <c r="R209" t="s">
        <v>8045</v>
      </c>
      <c r="S209" s="2">
        <v>0</v>
      </c>
      <c r="T209" s="2">
        <v>0</v>
      </c>
      <c r="U209" s="2"/>
    </row>
    <row r="210" spans="1:21" x14ac:dyDescent="0.25">
      <c r="A210" t="s">
        <v>8329</v>
      </c>
      <c r="B210" t="s">
        <v>9306</v>
      </c>
      <c r="C210" s="21" t="s">
        <v>9232</v>
      </c>
      <c r="D210" t="s">
        <v>0</v>
      </c>
      <c r="E210" t="s">
        <v>9307</v>
      </c>
      <c r="F210" t="s">
        <v>2876</v>
      </c>
      <c r="G210" s="42" t="s">
        <v>2877</v>
      </c>
      <c r="H210" s="2">
        <v>0</v>
      </c>
      <c r="I210" s="2">
        <v>0</v>
      </c>
      <c r="J210" s="2">
        <v>0</v>
      </c>
      <c r="K210" s="15">
        <v>64.069999999999993</v>
      </c>
      <c r="L210" s="2">
        <v>0</v>
      </c>
      <c r="M210" s="2">
        <v>0</v>
      </c>
      <c r="N210" s="2">
        <v>0</v>
      </c>
      <c r="O210" s="2">
        <v>8.3290999999999986</v>
      </c>
      <c r="P210" s="2">
        <v>72.39909999999999</v>
      </c>
      <c r="Q210"/>
      <c r="R210" t="s">
        <v>8045</v>
      </c>
      <c r="S210" s="2">
        <v>0</v>
      </c>
      <c r="T210" s="2">
        <v>0</v>
      </c>
      <c r="U210" s="2"/>
    </row>
    <row r="211" spans="1:21" x14ac:dyDescent="0.25">
      <c r="A211" t="s">
        <v>8329</v>
      </c>
      <c r="B211" t="s">
        <v>9306</v>
      </c>
      <c r="C211" s="21" t="s">
        <v>9232</v>
      </c>
      <c r="D211" t="s">
        <v>0</v>
      </c>
      <c r="E211" t="s">
        <v>9305</v>
      </c>
      <c r="F211" t="s">
        <v>2876</v>
      </c>
      <c r="G211" s="42" t="s">
        <v>2877</v>
      </c>
      <c r="H211" s="2">
        <v>0</v>
      </c>
      <c r="I211" s="2">
        <v>0</v>
      </c>
      <c r="J211" s="2">
        <v>0</v>
      </c>
      <c r="K211" s="15">
        <v>34.54</v>
      </c>
      <c r="L211" s="2">
        <v>0</v>
      </c>
      <c r="M211" s="2">
        <v>0</v>
      </c>
      <c r="N211" s="2">
        <v>0</v>
      </c>
      <c r="O211" s="2">
        <v>4.4901999999999997</v>
      </c>
      <c r="P211" s="2">
        <v>39.030200000000001</v>
      </c>
      <c r="Q211"/>
      <c r="R211" t="s">
        <v>8045</v>
      </c>
      <c r="S211" s="2">
        <v>0</v>
      </c>
      <c r="T211" s="2">
        <v>0</v>
      </c>
      <c r="U211" s="2"/>
    </row>
    <row r="212" spans="1:21" x14ac:dyDescent="0.25">
      <c r="A212" t="s">
        <v>8329</v>
      </c>
      <c r="B212" t="s">
        <v>9301</v>
      </c>
      <c r="C212" s="21" t="s">
        <v>9232</v>
      </c>
      <c r="D212" t="s">
        <v>0</v>
      </c>
      <c r="E212" t="s">
        <v>9305</v>
      </c>
      <c r="F212" t="s">
        <v>2876</v>
      </c>
      <c r="G212" s="42" t="s">
        <v>2877</v>
      </c>
      <c r="H212" s="2">
        <v>0</v>
      </c>
      <c r="I212" s="2">
        <v>0</v>
      </c>
      <c r="J212" s="2">
        <v>0</v>
      </c>
      <c r="K212" s="15">
        <v>34.54</v>
      </c>
      <c r="L212" s="2">
        <v>0</v>
      </c>
      <c r="M212" s="2">
        <v>0</v>
      </c>
      <c r="N212" s="2">
        <v>0</v>
      </c>
      <c r="O212" s="2">
        <v>4.4901999999999997</v>
      </c>
      <c r="P212" s="2">
        <v>39.030200000000001</v>
      </c>
      <c r="Q212"/>
      <c r="R212" t="s">
        <v>8045</v>
      </c>
      <c r="S212" s="2">
        <v>0</v>
      </c>
      <c r="T212" s="2">
        <v>0</v>
      </c>
      <c r="U212" s="2"/>
    </row>
    <row r="213" spans="1:21" x14ac:dyDescent="0.25">
      <c r="A213" t="s">
        <v>8329</v>
      </c>
      <c r="B213" t="s">
        <v>9301</v>
      </c>
      <c r="C213" s="21" t="s">
        <v>9232</v>
      </c>
      <c r="D213" t="s">
        <v>0</v>
      </c>
      <c r="E213" t="s">
        <v>9304</v>
      </c>
      <c r="F213" t="s">
        <v>2876</v>
      </c>
      <c r="G213" s="42" t="s">
        <v>2877</v>
      </c>
      <c r="H213" s="2">
        <v>0</v>
      </c>
      <c r="I213" s="2">
        <v>0</v>
      </c>
      <c r="J213" s="2">
        <v>0</v>
      </c>
      <c r="K213" s="15">
        <v>64.069999999999993</v>
      </c>
      <c r="L213" s="2">
        <v>0</v>
      </c>
      <c r="M213" s="2">
        <v>0</v>
      </c>
      <c r="N213" s="2">
        <v>0</v>
      </c>
      <c r="O213" s="2">
        <v>8.3290999999999986</v>
      </c>
      <c r="P213" s="2">
        <v>72.39909999999999</v>
      </c>
      <c r="Q213"/>
      <c r="R213" t="s">
        <v>8045</v>
      </c>
      <c r="S213" s="2">
        <v>0</v>
      </c>
      <c r="T213" s="2">
        <v>0</v>
      </c>
      <c r="U213" s="2"/>
    </row>
    <row r="214" spans="1:21" x14ac:dyDescent="0.25">
      <c r="A214" t="s">
        <v>8329</v>
      </c>
      <c r="B214" t="s">
        <v>9301</v>
      </c>
      <c r="C214" s="21" t="s">
        <v>9232</v>
      </c>
      <c r="D214" t="s">
        <v>0</v>
      </c>
      <c r="E214" t="s">
        <v>9303</v>
      </c>
      <c r="F214" t="s">
        <v>2876</v>
      </c>
      <c r="G214" s="42" t="s">
        <v>2877</v>
      </c>
      <c r="H214" s="2">
        <v>0</v>
      </c>
      <c r="I214" s="2">
        <v>0</v>
      </c>
      <c r="J214" s="2">
        <v>0</v>
      </c>
      <c r="K214" s="15">
        <v>31.98</v>
      </c>
      <c r="L214" s="2">
        <v>0</v>
      </c>
      <c r="M214" s="2">
        <v>0</v>
      </c>
      <c r="N214" s="2">
        <v>0</v>
      </c>
      <c r="O214" s="2">
        <v>4.1574</v>
      </c>
      <c r="P214" s="2">
        <v>36.1374</v>
      </c>
      <c r="Q214"/>
      <c r="R214" t="s">
        <v>8045</v>
      </c>
      <c r="S214" s="2">
        <v>0</v>
      </c>
      <c r="T214" s="2">
        <v>0</v>
      </c>
      <c r="U214" s="2"/>
    </row>
    <row r="215" spans="1:21" x14ac:dyDescent="0.25">
      <c r="A215" t="s">
        <v>8329</v>
      </c>
      <c r="B215" t="s">
        <v>9301</v>
      </c>
      <c r="C215" s="21" t="s">
        <v>9232</v>
      </c>
      <c r="D215" t="s">
        <v>0</v>
      </c>
      <c r="E215" t="s">
        <v>9302</v>
      </c>
      <c r="F215" t="s">
        <v>2876</v>
      </c>
      <c r="G215" s="42" t="s">
        <v>2877</v>
      </c>
      <c r="H215" s="2">
        <v>0</v>
      </c>
      <c r="I215" s="2">
        <v>0</v>
      </c>
      <c r="J215" s="2">
        <v>0</v>
      </c>
      <c r="K215" s="15">
        <v>31.98</v>
      </c>
      <c r="L215" s="2">
        <v>0</v>
      </c>
      <c r="M215" s="2">
        <v>0</v>
      </c>
      <c r="N215" s="2">
        <v>0</v>
      </c>
      <c r="O215" s="2">
        <v>4.1574</v>
      </c>
      <c r="P215" s="2">
        <v>36.1374</v>
      </c>
      <c r="Q215"/>
      <c r="R215" t="s">
        <v>8045</v>
      </c>
      <c r="S215" s="2">
        <v>0</v>
      </c>
      <c r="T215" s="2">
        <v>0</v>
      </c>
      <c r="U215" s="2"/>
    </row>
    <row r="216" spans="1:21" x14ac:dyDescent="0.25">
      <c r="A216" t="s">
        <v>8329</v>
      </c>
      <c r="B216" t="s">
        <v>9295</v>
      </c>
      <c r="C216" s="21" t="s">
        <v>9232</v>
      </c>
      <c r="D216" t="s">
        <v>0</v>
      </c>
      <c r="E216" t="s">
        <v>9300</v>
      </c>
      <c r="F216" t="s">
        <v>2876</v>
      </c>
      <c r="G216" s="42" t="s">
        <v>2877</v>
      </c>
      <c r="H216" s="2">
        <v>0</v>
      </c>
      <c r="I216" s="2">
        <v>0</v>
      </c>
      <c r="J216" s="2">
        <v>0</v>
      </c>
      <c r="K216" s="15">
        <v>64.069999999999993</v>
      </c>
      <c r="L216" s="2">
        <v>0</v>
      </c>
      <c r="M216" s="2">
        <v>0</v>
      </c>
      <c r="N216" s="2">
        <v>0</v>
      </c>
      <c r="O216" s="2">
        <v>8.3290999999999986</v>
      </c>
      <c r="P216" s="2">
        <v>72.39909999999999</v>
      </c>
      <c r="Q216"/>
      <c r="R216" t="s">
        <v>8045</v>
      </c>
      <c r="S216" s="2">
        <v>0</v>
      </c>
      <c r="T216" s="2">
        <v>0</v>
      </c>
      <c r="U216" s="2"/>
    </row>
    <row r="217" spans="1:21" x14ac:dyDescent="0.25">
      <c r="A217" t="s">
        <v>8329</v>
      </c>
      <c r="B217" t="s">
        <v>9297</v>
      </c>
      <c r="C217" s="21" t="s">
        <v>9232</v>
      </c>
      <c r="D217" t="s">
        <v>0</v>
      </c>
      <c r="E217" t="s">
        <v>9299</v>
      </c>
      <c r="F217" t="s">
        <v>2876</v>
      </c>
      <c r="G217" s="42" t="s">
        <v>2877</v>
      </c>
      <c r="H217" s="2">
        <v>0</v>
      </c>
      <c r="I217" s="2">
        <v>0</v>
      </c>
      <c r="J217" s="2">
        <v>0</v>
      </c>
      <c r="K217" s="15">
        <v>43.18</v>
      </c>
      <c r="L217" s="2">
        <v>0</v>
      </c>
      <c r="M217" s="2">
        <v>0</v>
      </c>
      <c r="N217" s="2">
        <v>0</v>
      </c>
      <c r="O217" s="2">
        <v>5.6134000000000004</v>
      </c>
      <c r="P217" s="2">
        <v>48.793399999999998</v>
      </c>
      <c r="Q217"/>
      <c r="R217" t="s">
        <v>8045</v>
      </c>
      <c r="S217" s="2">
        <v>0</v>
      </c>
      <c r="T217" s="2">
        <v>0</v>
      </c>
      <c r="U217" s="2"/>
    </row>
    <row r="218" spans="1:21" x14ac:dyDescent="0.25">
      <c r="A218" t="s">
        <v>8329</v>
      </c>
      <c r="B218" t="s">
        <v>9297</v>
      </c>
      <c r="C218" s="21" t="s">
        <v>9232</v>
      </c>
      <c r="D218" t="s">
        <v>0</v>
      </c>
      <c r="E218" t="s">
        <v>9298</v>
      </c>
      <c r="F218" t="s">
        <v>2876</v>
      </c>
      <c r="G218" s="42" t="s">
        <v>2877</v>
      </c>
      <c r="H218" s="2">
        <v>0</v>
      </c>
      <c r="I218" s="2">
        <v>0</v>
      </c>
      <c r="J218" s="2">
        <v>0</v>
      </c>
      <c r="K218" s="15">
        <v>45.42</v>
      </c>
      <c r="L218" s="2">
        <v>0</v>
      </c>
      <c r="M218" s="2">
        <v>0</v>
      </c>
      <c r="N218" s="2">
        <v>0</v>
      </c>
      <c r="O218" s="2">
        <v>5.9046000000000003</v>
      </c>
      <c r="P218" s="2">
        <v>51.324600000000004</v>
      </c>
      <c r="Q218"/>
      <c r="R218" t="s">
        <v>8045</v>
      </c>
      <c r="S218" s="2">
        <v>0</v>
      </c>
      <c r="T218" s="2">
        <v>0</v>
      </c>
      <c r="U218" s="2"/>
    </row>
    <row r="219" spans="1:21" x14ac:dyDescent="0.25">
      <c r="A219" t="s">
        <v>8329</v>
      </c>
      <c r="B219" t="s">
        <v>9297</v>
      </c>
      <c r="C219" s="21" t="s">
        <v>9232</v>
      </c>
      <c r="D219" t="s">
        <v>0</v>
      </c>
      <c r="E219" t="s">
        <v>9298</v>
      </c>
      <c r="F219" t="s">
        <v>2876</v>
      </c>
      <c r="G219" s="42" t="s">
        <v>2877</v>
      </c>
      <c r="H219" s="2">
        <v>0</v>
      </c>
      <c r="I219" s="2">
        <v>0</v>
      </c>
      <c r="J219" s="2">
        <v>0</v>
      </c>
      <c r="K219" s="15">
        <v>45.42</v>
      </c>
      <c r="L219" s="2">
        <v>0</v>
      </c>
      <c r="M219" s="2">
        <v>0</v>
      </c>
      <c r="N219" s="2">
        <v>0</v>
      </c>
      <c r="O219" s="2">
        <v>5.9046000000000003</v>
      </c>
      <c r="P219" s="2">
        <v>51.324600000000004</v>
      </c>
      <c r="Q219"/>
      <c r="R219" t="s">
        <v>8045</v>
      </c>
      <c r="S219" s="2">
        <v>0</v>
      </c>
      <c r="T219" s="2">
        <v>0</v>
      </c>
      <c r="U219" s="2"/>
    </row>
    <row r="220" spans="1:21" x14ac:dyDescent="0.25">
      <c r="A220" t="s">
        <v>8329</v>
      </c>
      <c r="B220" t="s">
        <v>9295</v>
      </c>
      <c r="C220" s="21" t="s">
        <v>9232</v>
      </c>
      <c r="D220" t="s">
        <v>0</v>
      </c>
      <c r="E220" t="s">
        <v>9296</v>
      </c>
      <c r="F220" t="s">
        <v>2876</v>
      </c>
      <c r="G220" s="42" t="s">
        <v>2877</v>
      </c>
      <c r="H220" s="2">
        <v>0</v>
      </c>
      <c r="I220" s="2">
        <v>0</v>
      </c>
      <c r="J220" s="2">
        <v>0</v>
      </c>
      <c r="K220" s="15">
        <v>64.069999999999993</v>
      </c>
      <c r="L220" s="2">
        <v>0</v>
      </c>
      <c r="M220" s="2">
        <v>0</v>
      </c>
      <c r="N220" s="2">
        <v>0</v>
      </c>
      <c r="O220" s="2">
        <v>8.3290999999999986</v>
      </c>
      <c r="P220" s="2">
        <v>72.39909999999999</v>
      </c>
      <c r="Q220"/>
      <c r="R220" t="s">
        <v>8045</v>
      </c>
      <c r="S220" s="2">
        <v>0</v>
      </c>
      <c r="T220" s="2">
        <v>0</v>
      </c>
      <c r="U220" s="2"/>
    </row>
    <row r="221" spans="1:21" x14ac:dyDescent="0.25">
      <c r="A221" t="s">
        <v>8329</v>
      </c>
      <c r="B221" t="s">
        <v>9292</v>
      </c>
      <c r="C221" s="21" t="s">
        <v>9232</v>
      </c>
      <c r="D221" t="s">
        <v>0</v>
      </c>
      <c r="E221" t="s">
        <v>9294</v>
      </c>
      <c r="F221" t="s">
        <v>2876</v>
      </c>
      <c r="G221" s="42" t="s">
        <v>2877</v>
      </c>
      <c r="H221" s="2">
        <v>0</v>
      </c>
      <c r="I221" s="2">
        <v>0</v>
      </c>
      <c r="J221" s="2">
        <v>0</v>
      </c>
      <c r="K221" s="15">
        <v>36.14</v>
      </c>
      <c r="L221" s="2">
        <v>0</v>
      </c>
      <c r="M221" s="2">
        <v>0</v>
      </c>
      <c r="N221" s="2">
        <v>0</v>
      </c>
      <c r="O221" s="2">
        <v>4.6981999999999999</v>
      </c>
      <c r="P221" s="2">
        <v>40.838200000000001</v>
      </c>
      <c r="Q221"/>
      <c r="R221" t="s">
        <v>8045</v>
      </c>
      <c r="S221" s="2">
        <v>0</v>
      </c>
      <c r="T221" s="2">
        <v>0</v>
      </c>
      <c r="U221" s="2"/>
    </row>
    <row r="222" spans="1:21" x14ac:dyDescent="0.25">
      <c r="A222" t="s">
        <v>8329</v>
      </c>
      <c r="B222" t="s">
        <v>9292</v>
      </c>
      <c r="C222" s="21" t="s">
        <v>9232</v>
      </c>
      <c r="D222" t="s">
        <v>0</v>
      </c>
      <c r="E222" t="s">
        <v>9293</v>
      </c>
      <c r="F222" t="s">
        <v>2876</v>
      </c>
      <c r="G222" s="42" t="s">
        <v>2877</v>
      </c>
      <c r="H222" s="2">
        <v>0</v>
      </c>
      <c r="I222" s="2">
        <v>0</v>
      </c>
      <c r="J222" s="2">
        <v>0</v>
      </c>
      <c r="K222" s="15">
        <v>64.069999999999993</v>
      </c>
      <c r="L222" s="2">
        <v>0</v>
      </c>
      <c r="M222" s="2">
        <v>0</v>
      </c>
      <c r="N222" s="2">
        <v>0</v>
      </c>
      <c r="O222" s="2">
        <v>8.3290999999999986</v>
      </c>
      <c r="P222" s="2">
        <v>72.39909999999999</v>
      </c>
      <c r="Q222"/>
      <c r="R222" t="s">
        <v>8045</v>
      </c>
      <c r="S222" s="2">
        <v>0</v>
      </c>
      <c r="T222" s="2">
        <v>0</v>
      </c>
      <c r="U222" s="2"/>
    </row>
    <row r="223" spans="1:21" x14ac:dyDescent="0.25">
      <c r="A223" t="s">
        <v>8329</v>
      </c>
      <c r="B223" t="s">
        <v>9288</v>
      </c>
      <c r="C223" s="21" t="s">
        <v>9232</v>
      </c>
      <c r="D223" t="s">
        <v>0</v>
      </c>
      <c r="E223" t="s">
        <v>9291</v>
      </c>
      <c r="F223" t="s">
        <v>2876</v>
      </c>
      <c r="G223" s="42" t="s">
        <v>2877</v>
      </c>
      <c r="H223" s="2">
        <v>0</v>
      </c>
      <c r="I223" s="2">
        <v>0</v>
      </c>
      <c r="J223" s="2">
        <v>0</v>
      </c>
      <c r="K223" s="15">
        <v>64.069999999999993</v>
      </c>
      <c r="L223" s="2">
        <v>0</v>
      </c>
      <c r="M223" s="2">
        <v>0</v>
      </c>
      <c r="N223" s="2">
        <v>0</v>
      </c>
      <c r="O223" s="2">
        <v>8.3290999999999986</v>
      </c>
      <c r="P223" s="2">
        <v>72.39909999999999</v>
      </c>
      <c r="Q223"/>
      <c r="R223" t="s">
        <v>8045</v>
      </c>
      <c r="S223" s="2">
        <v>0</v>
      </c>
      <c r="T223" s="2">
        <v>0</v>
      </c>
      <c r="U223" s="2"/>
    </row>
    <row r="224" spans="1:21" x14ac:dyDescent="0.25">
      <c r="A224" t="s">
        <v>8329</v>
      </c>
      <c r="B224" t="s">
        <v>9288</v>
      </c>
      <c r="C224" s="21" t="s">
        <v>9232</v>
      </c>
      <c r="D224" t="s">
        <v>0</v>
      </c>
      <c r="E224" t="s">
        <v>9290</v>
      </c>
      <c r="F224" t="s">
        <v>2876</v>
      </c>
      <c r="G224" s="42" t="s">
        <v>2877</v>
      </c>
      <c r="H224" s="2">
        <v>0</v>
      </c>
      <c r="I224" s="2">
        <v>0</v>
      </c>
      <c r="J224" s="2">
        <v>0</v>
      </c>
      <c r="K224" s="15">
        <v>36.46</v>
      </c>
      <c r="L224" s="2">
        <v>0</v>
      </c>
      <c r="M224" s="2">
        <v>0</v>
      </c>
      <c r="N224" s="2">
        <v>0</v>
      </c>
      <c r="O224" s="2">
        <v>4.7398000000000007</v>
      </c>
      <c r="P224" s="2">
        <v>41.199800000000003</v>
      </c>
      <c r="Q224"/>
      <c r="R224" t="s">
        <v>8045</v>
      </c>
      <c r="S224" s="2">
        <v>0</v>
      </c>
      <c r="T224" s="2">
        <v>0</v>
      </c>
      <c r="U224" s="2"/>
    </row>
    <row r="225" spans="1:21" x14ac:dyDescent="0.25">
      <c r="A225" t="s">
        <v>8329</v>
      </c>
      <c r="B225" t="s">
        <v>9288</v>
      </c>
      <c r="C225" s="21" t="s">
        <v>9232</v>
      </c>
      <c r="D225" t="s">
        <v>0</v>
      </c>
      <c r="E225" t="s">
        <v>9289</v>
      </c>
      <c r="F225" t="s">
        <v>2876</v>
      </c>
      <c r="G225" s="42" t="s">
        <v>2877</v>
      </c>
      <c r="H225" s="2">
        <v>0</v>
      </c>
      <c r="I225" s="2">
        <v>0</v>
      </c>
      <c r="J225" s="2">
        <v>0</v>
      </c>
      <c r="K225" s="15">
        <v>64.069999999999993</v>
      </c>
      <c r="L225" s="2">
        <v>0</v>
      </c>
      <c r="M225" s="2">
        <v>0</v>
      </c>
      <c r="N225" s="2">
        <v>0</v>
      </c>
      <c r="O225" s="2">
        <v>8.3290999999999986</v>
      </c>
      <c r="P225" s="2">
        <v>72.39909999999999</v>
      </c>
      <c r="Q225"/>
      <c r="R225" t="s">
        <v>8045</v>
      </c>
      <c r="S225" s="2">
        <v>0</v>
      </c>
      <c r="T225" s="2">
        <v>0</v>
      </c>
      <c r="U225" s="2"/>
    </row>
    <row r="226" spans="1:21" x14ac:dyDescent="0.25">
      <c r="A226" t="s">
        <v>8329</v>
      </c>
      <c r="B226" t="s">
        <v>9285</v>
      </c>
      <c r="C226" s="21" t="s">
        <v>9232</v>
      </c>
      <c r="D226" t="s">
        <v>0</v>
      </c>
      <c r="E226" t="s">
        <v>9287</v>
      </c>
      <c r="F226" t="s">
        <v>2876</v>
      </c>
      <c r="G226" s="42" t="s">
        <v>2877</v>
      </c>
      <c r="H226" s="2">
        <v>0</v>
      </c>
      <c r="I226" s="2">
        <v>0</v>
      </c>
      <c r="J226" s="2">
        <v>0</v>
      </c>
      <c r="K226" s="15">
        <v>31.98</v>
      </c>
      <c r="L226" s="2">
        <v>0</v>
      </c>
      <c r="M226" s="2">
        <v>0</v>
      </c>
      <c r="N226" s="2">
        <v>0</v>
      </c>
      <c r="O226" s="2">
        <v>4.1574</v>
      </c>
      <c r="P226" s="2">
        <v>36.1374</v>
      </c>
      <c r="Q226"/>
      <c r="R226" t="s">
        <v>8045</v>
      </c>
      <c r="S226" s="2">
        <v>0</v>
      </c>
      <c r="T226" s="2">
        <v>0</v>
      </c>
      <c r="U226" s="2"/>
    </row>
    <row r="227" spans="1:21" x14ac:dyDescent="0.25">
      <c r="A227" t="s">
        <v>8329</v>
      </c>
      <c r="B227" t="s">
        <v>9285</v>
      </c>
      <c r="C227" s="21" t="s">
        <v>9232</v>
      </c>
      <c r="D227" t="s">
        <v>0</v>
      </c>
      <c r="E227" t="s">
        <v>9286</v>
      </c>
      <c r="F227" t="s">
        <v>2876</v>
      </c>
      <c r="G227" s="42" t="s">
        <v>2877</v>
      </c>
      <c r="H227" s="2">
        <v>0</v>
      </c>
      <c r="I227" s="2">
        <v>0</v>
      </c>
      <c r="J227" s="2">
        <v>0</v>
      </c>
      <c r="K227" s="15">
        <v>64.069999999999993</v>
      </c>
      <c r="L227" s="2">
        <v>0</v>
      </c>
      <c r="M227" s="2">
        <v>0</v>
      </c>
      <c r="N227" s="2">
        <v>0</v>
      </c>
      <c r="O227" s="2">
        <v>8.3290999999999986</v>
      </c>
      <c r="P227" s="2">
        <v>72.39909999999999</v>
      </c>
      <c r="Q227"/>
      <c r="R227" t="s">
        <v>8045</v>
      </c>
      <c r="S227" s="2">
        <v>0</v>
      </c>
      <c r="T227" s="2">
        <v>0</v>
      </c>
      <c r="U227" s="2"/>
    </row>
    <row r="228" spans="1:21" x14ac:dyDescent="0.25">
      <c r="A228" t="s">
        <v>8329</v>
      </c>
      <c r="B228" t="s">
        <v>9281</v>
      </c>
      <c r="C228" s="21" t="s">
        <v>9232</v>
      </c>
      <c r="D228" t="s">
        <v>0</v>
      </c>
      <c r="E228" t="s">
        <v>9284</v>
      </c>
      <c r="F228" t="s">
        <v>2876</v>
      </c>
      <c r="G228" s="42" t="s">
        <v>2877</v>
      </c>
      <c r="H228" s="2">
        <v>0</v>
      </c>
      <c r="I228" s="2">
        <v>0</v>
      </c>
      <c r="J228" s="2">
        <v>0</v>
      </c>
      <c r="K228" s="15">
        <v>44.45</v>
      </c>
      <c r="L228" s="2">
        <v>0</v>
      </c>
      <c r="M228" s="2">
        <v>0</v>
      </c>
      <c r="N228" s="2">
        <v>0</v>
      </c>
      <c r="O228" s="2">
        <v>5.7785000000000002</v>
      </c>
      <c r="P228" s="2">
        <v>50.228500000000004</v>
      </c>
      <c r="Q228"/>
      <c r="R228" t="s">
        <v>8045</v>
      </c>
      <c r="S228" s="2">
        <v>0</v>
      </c>
      <c r="T228" s="2">
        <v>0</v>
      </c>
      <c r="U228" s="2"/>
    </row>
    <row r="229" spans="1:21" x14ac:dyDescent="0.25">
      <c r="A229" t="s">
        <v>8329</v>
      </c>
      <c r="B229" t="s">
        <v>9281</v>
      </c>
      <c r="C229" s="21" t="s">
        <v>9232</v>
      </c>
      <c r="D229" t="s">
        <v>0</v>
      </c>
      <c r="E229" t="s">
        <v>9283</v>
      </c>
      <c r="F229" t="s">
        <v>2876</v>
      </c>
      <c r="G229" s="42" t="s">
        <v>2877</v>
      </c>
      <c r="H229" s="2">
        <v>0</v>
      </c>
      <c r="I229" s="2">
        <v>0</v>
      </c>
      <c r="J229" s="2">
        <v>0</v>
      </c>
      <c r="K229" s="15">
        <v>47.65</v>
      </c>
      <c r="L229" s="2">
        <v>0</v>
      </c>
      <c r="M229" s="2">
        <v>0</v>
      </c>
      <c r="N229" s="2">
        <v>0</v>
      </c>
      <c r="O229" s="2">
        <v>6.1944999999999997</v>
      </c>
      <c r="P229" s="2">
        <v>53.844499999999996</v>
      </c>
      <c r="Q229"/>
      <c r="R229" t="s">
        <v>8045</v>
      </c>
      <c r="S229" s="2">
        <v>0</v>
      </c>
      <c r="T229" s="2">
        <v>0</v>
      </c>
      <c r="U229" s="2"/>
    </row>
    <row r="230" spans="1:21" x14ac:dyDescent="0.25">
      <c r="A230" t="s">
        <v>8329</v>
      </c>
      <c r="B230" t="s">
        <v>9281</v>
      </c>
      <c r="C230" s="21" t="s">
        <v>9232</v>
      </c>
      <c r="D230" t="s">
        <v>0</v>
      </c>
      <c r="E230" t="s">
        <v>9282</v>
      </c>
      <c r="F230" t="s">
        <v>2876</v>
      </c>
      <c r="G230" s="42" t="s">
        <v>2877</v>
      </c>
      <c r="H230" s="2">
        <v>0</v>
      </c>
      <c r="I230" s="2">
        <v>0</v>
      </c>
      <c r="J230" s="2">
        <v>0</v>
      </c>
      <c r="K230" s="15">
        <v>64.069999999999993</v>
      </c>
      <c r="L230" s="2">
        <v>0</v>
      </c>
      <c r="M230" s="2">
        <v>0</v>
      </c>
      <c r="N230" s="2">
        <v>0</v>
      </c>
      <c r="O230" s="2">
        <v>8.3290999999999986</v>
      </c>
      <c r="P230" s="2">
        <v>72.39909999999999</v>
      </c>
      <c r="Q230"/>
      <c r="R230" t="s">
        <v>8045</v>
      </c>
      <c r="S230" s="2">
        <v>0</v>
      </c>
      <c r="T230" s="2">
        <v>0</v>
      </c>
      <c r="U230" s="2"/>
    </row>
    <row r="231" spans="1:21" x14ac:dyDescent="0.25">
      <c r="A231" t="s">
        <v>8329</v>
      </c>
      <c r="B231" t="s">
        <v>9276</v>
      </c>
      <c r="C231" s="21" t="s">
        <v>9232</v>
      </c>
      <c r="D231" t="s">
        <v>0</v>
      </c>
      <c r="E231" t="s">
        <v>9280</v>
      </c>
      <c r="F231" t="s">
        <v>2876</v>
      </c>
      <c r="G231" s="42" t="s">
        <v>2877</v>
      </c>
      <c r="H231" s="2">
        <v>0</v>
      </c>
      <c r="I231" s="2">
        <v>0</v>
      </c>
      <c r="J231" s="2">
        <v>0</v>
      </c>
      <c r="K231" s="15">
        <v>64.069999999999993</v>
      </c>
      <c r="L231" s="2">
        <v>0</v>
      </c>
      <c r="M231" s="2">
        <v>0</v>
      </c>
      <c r="N231" s="2">
        <v>0</v>
      </c>
      <c r="O231" s="2">
        <v>8.3290999999999986</v>
      </c>
      <c r="P231" s="2">
        <v>72.39909999999999</v>
      </c>
      <c r="Q231"/>
      <c r="R231" t="s">
        <v>8045</v>
      </c>
      <c r="S231" s="2">
        <v>0</v>
      </c>
      <c r="T231" s="2">
        <v>0</v>
      </c>
      <c r="U231" s="2"/>
    </row>
    <row r="232" spans="1:21" x14ac:dyDescent="0.25">
      <c r="A232" t="s">
        <v>8329</v>
      </c>
      <c r="B232" t="s">
        <v>9276</v>
      </c>
      <c r="C232" s="21" t="s">
        <v>9232</v>
      </c>
      <c r="D232" t="s">
        <v>0</v>
      </c>
      <c r="E232" t="s">
        <v>9279</v>
      </c>
      <c r="F232" t="s">
        <v>2876</v>
      </c>
      <c r="G232" s="42" t="s">
        <v>2877</v>
      </c>
      <c r="H232" s="2">
        <v>0</v>
      </c>
      <c r="I232" s="2">
        <v>0</v>
      </c>
      <c r="J232" s="2">
        <v>0</v>
      </c>
      <c r="K232" s="15">
        <v>31.98</v>
      </c>
      <c r="L232" s="2">
        <v>0</v>
      </c>
      <c r="M232" s="2">
        <v>0</v>
      </c>
      <c r="N232" s="2">
        <v>0</v>
      </c>
      <c r="O232" s="2">
        <v>4.1574</v>
      </c>
      <c r="P232" s="2">
        <v>36.1374</v>
      </c>
      <c r="Q232"/>
      <c r="R232" t="s">
        <v>8045</v>
      </c>
      <c r="S232" s="2">
        <v>0</v>
      </c>
      <c r="T232" s="2">
        <v>0</v>
      </c>
      <c r="U232" s="2"/>
    </row>
    <row r="233" spans="1:21" x14ac:dyDescent="0.25">
      <c r="A233" t="s">
        <v>8329</v>
      </c>
      <c r="B233" t="s">
        <v>9276</v>
      </c>
      <c r="C233" s="21" t="s">
        <v>9232</v>
      </c>
      <c r="D233" t="s">
        <v>0</v>
      </c>
      <c r="E233" t="s">
        <v>9278</v>
      </c>
      <c r="F233" t="s">
        <v>2876</v>
      </c>
      <c r="G233" s="42" t="s">
        <v>2877</v>
      </c>
      <c r="H233" s="2">
        <v>0</v>
      </c>
      <c r="I233" s="2">
        <v>0</v>
      </c>
      <c r="J233" s="2">
        <v>0</v>
      </c>
      <c r="K233" s="15">
        <v>64.069999999999993</v>
      </c>
      <c r="L233" s="2">
        <v>0</v>
      </c>
      <c r="M233" s="2">
        <v>0</v>
      </c>
      <c r="N233" s="2">
        <v>0</v>
      </c>
      <c r="O233" s="2">
        <v>8.3290999999999986</v>
      </c>
      <c r="P233" s="2">
        <v>72.39909999999999</v>
      </c>
      <c r="Q233"/>
      <c r="R233" t="s">
        <v>8045</v>
      </c>
      <c r="S233" s="2">
        <v>0</v>
      </c>
      <c r="T233" s="2">
        <v>0</v>
      </c>
      <c r="U233" s="2"/>
    </row>
    <row r="234" spans="1:21" x14ac:dyDescent="0.25">
      <c r="A234" t="s">
        <v>8329</v>
      </c>
      <c r="B234" t="s">
        <v>9276</v>
      </c>
      <c r="C234" s="21" t="s">
        <v>9232</v>
      </c>
      <c r="D234" t="s">
        <v>0</v>
      </c>
      <c r="E234" t="s">
        <v>9277</v>
      </c>
      <c r="F234" t="s">
        <v>2876</v>
      </c>
      <c r="G234" s="42" t="s">
        <v>2877</v>
      </c>
      <c r="H234" s="2">
        <v>0</v>
      </c>
      <c r="I234" s="2">
        <v>0</v>
      </c>
      <c r="J234" s="2">
        <v>0</v>
      </c>
      <c r="K234" s="15">
        <v>64.069999999999993</v>
      </c>
      <c r="L234" s="2">
        <v>0</v>
      </c>
      <c r="M234" s="2">
        <v>0</v>
      </c>
      <c r="N234" s="2">
        <v>0</v>
      </c>
      <c r="O234" s="2">
        <v>8.3290999999999986</v>
      </c>
      <c r="P234" s="2">
        <v>72.39909999999999</v>
      </c>
      <c r="Q234"/>
      <c r="R234" t="s">
        <v>8045</v>
      </c>
      <c r="S234" s="2">
        <v>0</v>
      </c>
      <c r="T234" s="2">
        <v>0</v>
      </c>
      <c r="U234" s="2"/>
    </row>
    <row r="235" spans="1:21" x14ac:dyDescent="0.25">
      <c r="A235" t="s">
        <v>8329</v>
      </c>
      <c r="B235" t="s">
        <v>9271</v>
      </c>
      <c r="C235" s="21" t="s">
        <v>9232</v>
      </c>
      <c r="D235" t="s">
        <v>0</v>
      </c>
      <c r="E235" t="s">
        <v>9275</v>
      </c>
      <c r="F235" t="s">
        <v>2876</v>
      </c>
      <c r="G235" s="42" t="s">
        <v>2877</v>
      </c>
      <c r="H235" s="2">
        <v>0</v>
      </c>
      <c r="I235" s="2">
        <v>0</v>
      </c>
      <c r="J235" s="2">
        <v>0</v>
      </c>
      <c r="K235" s="15">
        <v>64.069999999999993</v>
      </c>
      <c r="L235" s="2">
        <v>0</v>
      </c>
      <c r="M235" s="2">
        <v>0</v>
      </c>
      <c r="N235" s="2">
        <v>0</v>
      </c>
      <c r="O235" s="2">
        <v>8.3290999999999986</v>
      </c>
      <c r="P235" s="2">
        <v>72.39909999999999</v>
      </c>
      <c r="Q235"/>
      <c r="R235" t="s">
        <v>8045</v>
      </c>
      <c r="S235" s="2">
        <v>0</v>
      </c>
      <c r="T235" s="2">
        <v>0</v>
      </c>
      <c r="U235" s="2"/>
    </row>
    <row r="236" spans="1:21" x14ac:dyDescent="0.25">
      <c r="A236" t="s">
        <v>8329</v>
      </c>
      <c r="B236" t="s">
        <v>9271</v>
      </c>
      <c r="C236" s="21" t="s">
        <v>9232</v>
      </c>
      <c r="D236" t="s">
        <v>0</v>
      </c>
      <c r="E236" t="s">
        <v>9274</v>
      </c>
      <c r="F236" t="s">
        <v>2876</v>
      </c>
      <c r="G236" s="42" t="s">
        <v>2877</v>
      </c>
      <c r="H236" s="2">
        <v>0</v>
      </c>
      <c r="I236" s="2">
        <v>0</v>
      </c>
      <c r="J236" s="2">
        <v>0</v>
      </c>
      <c r="K236" s="15">
        <v>64.069999999999993</v>
      </c>
      <c r="L236" s="2">
        <v>0</v>
      </c>
      <c r="M236" s="2">
        <v>0</v>
      </c>
      <c r="N236" s="2">
        <v>0</v>
      </c>
      <c r="O236" s="2">
        <v>8.3290999999999986</v>
      </c>
      <c r="P236" s="2">
        <v>72.39909999999999</v>
      </c>
      <c r="Q236"/>
      <c r="R236" t="s">
        <v>8045</v>
      </c>
      <c r="S236" s="2">
        <v>0</v>
      </c>
      <c r="T236" s="2">
        <v>0</v>
      </c>
      <c r="U236" s="2"/>
    </row>
    <row r="237" spans="1:21" x14ac:dyDescent="0.25">
      <c r="A237" t="s">
        <v>8329</v>
      </c>
      <c r="B237" t="s">
        <v>9271</v>
      </c>
      <c r="C237" s="21" t="s">
        <v>9232</v>
      </c>
      <c r="D237" t="s">
        <v>0</v>
      </c>
      <c r="E237" t="s">
        <v>9273</v>
      </c>
      <c r="F237" t="s">
        <v>2876</v>
      </c>
      <c r="G237" s="42" t="s">
        <v>2877</v>
      </c>
      <c r="H237" s="2">
        <v>0</v>
      </c>
      <c r="I237" s="2">
        <v>0</v>
      </c>
      <c r="J237" s="2">
        <v>0</v>
      </c>
      <c r="K237" s="15">
        <v>35.82</v>
      </c>
      <c r="L237" s="2">
        <v>0</v>
      </c>
      <c r="M237" s="2">
        <v>0</v>
      </c>
      <c r="N237" s="2">
        <v>0</v>
      </c>
      <c r="O237" s="2">
        <v>4.6566000000000001</v>
      </c>
      <c r="P237" s="2">
        <v>40.476599999999998</v>
      </c>
      <c r="Q237"/>
      <c r="R237" t="s">
        <v>8045</v>
      </c>
      <c r="S237" s="2">
        <v>0</v>
      </c>
      <c r="T237" s="2">
        <v>0</v>
      </c>
      <c r="U237" s="2"/>
    </row>
    <row r="238" spans="1:21" x14ac:dyDescent="0.25">
      <c r="A238" t="s">
        <v>8329</v>
      </c>
      <c r="B238" t="s">
        <v>9271</v>
      </c>
      <c r="C238" s="21" t="s">
        <v>9232</v>
      </c>
      <c r="D238" t="s">
        <v>0</v>
      </c>
      <c r="E238" t="s">
        <v>9272</v>
      </c>
      <c r="F238" t="s">
        <v>2876</v>
      </c>
      <c r="G238" s="42" t="s">
        <v>2877</v>
      </c>
      <c r="H238" s="2">
        <v>0</v>
      </c>
      <c r="I238" s="2">
        <v>0</v>
      </c>
      <c r="J238" s="2">
        <v>0</v>
      </c>
      <c r="K238" s="15">
        <v>31.98</v>
      </c>
      <c r="L238" s="2">
        <v>0</v>
      </c>
      <c r="M238" s="2">
        <v>0</v>
      </c>
      <c r="N238" s="2">
        <v>0</v>
      </c>
      <c r="O238" s="2">
        <v>4.1574</v>
      </c>
      <c r="P238" s="2">
        <v>36.1374</v>
      </c>
      <c r="Q238"/>
      <c r="R238" t="s">
        <v>8045</v>
      </c>
      <c r="S238" s="2">
        <v>0</v>
      </c>
      <c r="T238" s="2">
        <v>0</v>
      </c>
      <c r="U238" s="2"/>
    </row>
    <row r="239" spans="1:21" x14ac:dyDescent="0.25">
      <c r="A239" t="s">
        <v>8329</v>
      </c>
      <c r="B239" t="s">
        <v>9268</v>
      </c>
      <c r="C239" s="21" t="s">
        <v>9232</v>
      </c>
      <c r="D239" t="s">
        <v>0</v>
      </c>
      <c r="E239" t="s">
        <v>9270</v>
      </c>
      <c r="F239" t="s">
        <v>2876</v>
      </c>
      <c r="G239" s="42" t="s">
        <v>2877</v>
      </c>
      <c r="H239" s="2">
        <v>0</v>
      </c>
      <c r="I239" s="2">
        <v>0</v>
      </c>
      <c r="J239" s="2">
        <v>0</v>
      </c>
      <c r="K239" s="15">
        <v>64.069999999999993</v>
      </c>
      <c r="L239" s="2">
        <v>0</v>
      </c>
      <c r="M239" s="2">
        <v>0</v>
      </c>
      <c r="N239" s="2">
        <v>0</v>
      </c>
      <c r="O239" s="2">
        <v>8.3290999999999986</v>
      </c>
      <c r="P239" s="2">
        <v>72.39909999999999</v>
      </c>
      <c r="Q239"/>
      <c r="R239" t="s">
        <v>8045</v>
      </c>
      <c r="S239" s="2">
        <v>0</v>
      </c>
      <c r="T239" s="2">
        <v>0</v>
      </c>
      <c r="U239" s="2"/>
    </row>
    <row r="240" spans="1:21" x14ac:dyDescent="0.25">
      <c r="A240" t="s">
        <v>8329</v>
      </c>
      <c r="B240" t="s">
        <v>9268</v>
      </c>
      <c r="C240" s="21" t="s">
        <v>9232</v>
      </c>
      <c r="D240" t="s">
        <v>0</v>
      </c>
      <c r="E240" t="s">
        <v>9269</v>
      </c>
      <c r="F240" t="s">
        <v>2876</v>
      </c>
      <c r="G240" s="42" t="s">
        <v>2877</v>
      </c>
      <c r="H240" s="2">
        <v>0</v>
      </c>
      <c r="I240" s="2">
        <v>0</v>
      </c>
      <c r="J240" s="2">
        <v>0</v>
      </c>
      <c r="K240" s="15">
        <v>31.98</v>
      </c>
      <c r="L240" s="2">
        <v>0</v>
      </c>
      <c r="M240" s="2">
        <v>0</v>
      </c>
      <c r="N240" s="2">
        <v>0</v>
      </c>
      <c r="O240" s="2">
        <v>4.1574</v>
      </c>
      <c r="P240" s="2">
        <v>36.1374</v>
      </c>
      <c r="Q240"/>
      <c r="R240" t="s">
        <v>8045</v>
      </c>
      <c r="S240" s="2">
        <v>0</v>
      </c>
      <c r="T240" s="2">
        <v>0</v>
      </c>
      <c r="U240" s="2"/>
    </row>
    <row r="241" spans="1:21" x14ac:dyDescent="0.25">
      <c r="A241" t="s">
        <v>8329</v>
      </c>
      <c r="B241" t="s">
        <v>9266</v>
      </c>
      <c r="C241" s="21" t="s">
        <v>9232</v>
      </c>
      <c r="D241" t="s">
        <v>0</v>
      </c>
      <c r="E241" t="s">
        <v>9316</v>
      </c>
      <c r="F241" t="s">
        <v>2876</v>
      </c>
      <c r="G241" s="42" t="s">
        <v>2877</v>
      </c>
      <c r="H241" s="2">
        <v>0</v>
      </c>
      <c r="I241" s="2">
        <v>0</v>
      </c>
      <c r="J241" s="2">
        <v>0</v>
      </c>
      <c r="K241" s="15">
        <v>39.020000000000003</v>
      </c>
      <c r="L241" s="2">
        <v>0</v>
      </c>
      <c r="M241" s="2">
        <v>0</v>
      </c>
      <c r="N241" s="2">
        <v>0</v>
      </c>
      <c r="O241" s="2">
        <v>5.0726000000000004</v>
      </c>
      <c r="P241" s="2">
        <v>44.092600000000004</v>
      </c>
      <c r="Q241"/>
      <c r="R241" t="s">
        <v>8045</v>
      </c>
      <c r="S241" s="2">
        <v>0</v>
      </c>
      <c r="T241" s="2">
        <v>0</v>
      </c>
      <c r="U241" s="2"/>
    </row>
    <row r="242" spans="1:21" x14ac:dyDescent="0.25">
      <c r="A242" t="s">
        <v>8329</v>
      </c>
      <c r="B242" t="s">
        <v>9266</v>
      </c>
      <c r="C242" s="21" t="s">
        <v>9232</v>
      </c>
      <c r="D242" t="s">
        <v>0</v>
      </c>
      <c r="E242" t="s">
        <v>9267</v>
      </c>
      <c r="F242" t="s">
        <v>2876</v>
      </c>
      <c r="G242" s="42" t="s">
        <v>2877</v>
      </c>
      <c r="H242" s="2">
        <v>0</v>
      </c>
      <c r="I242" s="2">
        <v>0</v>
      </c>
      <c r="J242" s="2">
        <v>0</v>
      </c>
      <c r="K242" s="15">
        <v>42.21</v>
      </c>
      <c r="L242" s="2">
        <v>0</v>
      </c>
      <c r="M242" s="2">
        <v>0</v>
      </c>
      <c r="N242" s="2">
        <v>0</v>
      </c>
      <c r="O242" s="2">
        <v>5.4873000000000003</v>
      </c>
      <c r="P242" s="2">
        <v>47.697299999999998</v>
      </c>
      <c r="Q242"/>
      <c r="R242" t="s">
        <v>8045</v>
      </c>
      <c r="S242" s="2">
        <v>0</v>
      </c>
      <c r="T242" s="2">
        <v>0</v>
      </c>
      <c r="U242" s="2"/>
    </row>
    <row r="243" spans="1:21" x14ac:dyDescent="0.25">
      <c r="A243" t="s">
        <v>8329</v>
      </c>
      <c r="B243" s="126">
        <v>45264</v>
      </c>
      <c r="C243" s="21" t="s">
        <v>9232</v>
      </c>
      <c r="D243" t="s">
        <v>0</v>
      </c>
      <c r="E243" t="s">
        <v>9265</v>
      </c>
      <c r="F243" t="s">
        <v>2876</v>
      </c>
      <c r="G243" s="42" t="s">
        <v>2877</v>
      </c>
      <c r="H243" s="2">
        <v>0</v>
      </c>
      <c r="I243" s="2">
        <v>0</v>
      </c>
      <c r="J243" s="2">
        <v>0</v>
      </c>
      <c r="K243" s="15">
        <v>64.069999999999993</v>
      </c>
      <c r="L243" s="2">
        <v>0</v>
      </c>
      <c r="M243" s="2">
        <v>0</v>
      </c>
      <c r="N243" s="2">
        <v>0</v>
      </c>
      <c r="O243" s="2">
        <v>8.3290999999999986</v>
      </c>
      <c r="P243" s="2">
        <v>72.39909999999999</v>
      </c>
      <c r="Q243"/>
      <c r="R243" t="s">
        <v>8045</v>
      </c>
      <c r="S243" s="2">
        <v>0</v>
      </c>
      <c r="T243" s="2">
        <v>0</v>
      </c>
      <c r="U243" s="2"/>
    </row>
    <row r="244" spans="1:21" x14ac:dyDescent="0.25">
      <c r="A244" t="s">
        <v>8329</v>
      </c>
      <c r="B244" t="s">
        <v>9261</v>
      </c>
      <c r="C244" s="21" t="s">
        <v>9232</v>
      </c>
      <c r="D244" t="s">
        <v>0</v>
      </c>
      <c r="E244" t="s">
        <v>9264</v>
      </c>
      <c r="F244" t="s">
        <v>2876</v>
      </c>
      <c r="G244" s="42" t="s">
        <v>2877</v>
      </c>
      <c r="H244" s="2">
        <v>0</v>
      </c>
      <c r="I244" s="2">
        <v>0</v>
      </c>
      <c r="J244" s="2">
        <v>0</v>
      </c>
      <c r="K244" s="15">
        <v>64.069999999999993</v>
      </c>
      <c r="L244" s="2">
        <v>0</v>
      </c>
      <c r="M244" s="2">
        <v>0</v>
      </c>
      <c r="N244" s="2">
        <v>0</v>
      </c>
      <c r="O244" s="2">
        <v>8.3290999999999986</v>
      </c>
      <c r="P244" s="2">
        <v>72.39909999999999</v>
      </c>
      <c r="Q244"/>
      <c r="R244" t="s">
        <v>8045</v>
      </c>
      <c r="S244" s="2">
        <v>0</v>
      </c>
      <c r="T244" s="2">
        <v>0</v>
      </c>
      <c r="U244" s="2"/>
    </row>
    <row r="245" spans="1:21" x14ac:dyDescent="0.25">
      <c r="A245" t="s">
        <v>8329</v>
      </c>
      <c r="B245" t="s">
        <v>9261</v>
      </c>
      <c r="C245" s="21" t="s">
        <v>9232</v>
      </c>
      <c r="D245" t="s">
        <v>0</v>
      </c>
      <c r="E245" t="s">
        <v>9263</v>
      </c>
      <c r="F245" t="s">
        <v>2876</v>
      </c>
      <c r="G245" s="42" t="s">
        <v>2877</v>
      </c>
      <c r="H245" s="2">
        <v>0</v>
      </c>
      <c r="I245" s="2">
        <v>0</v>
      </c>
      <c r="J245" s="2">
        <v>0</v>
      </c>
      <c r="K245" s="15">
        <v>45.41</v>
      </c>
      <c r="L245" s="2">
        <v>0</v>
      </c>
      <c r="M245" s="2">
        <v>0</v>
      </c>
      <c r="N245" s="2">
        <v>0</v>
      </c>
      <c r="O245" s="2">
        <v>5.9032999999999998</v>
      </c>
      <c r="P245" s="2">
        <v>51.313299999999998</v>
      </c>
      <c r="Q245"/>
      <c r="R245" t="s">
        <v>8045</v>
      </c>
      <c r="S245" s="2">
        <v>0</v>
      </c>
      <c r="T245" s="2">
        <v>0</v>
      </c>
      <c r="U245" s="2"/>
    </row>
    <row r="246" spans="1:21" x14ac:dyDescent="0.25">
      <c r="A246" t="s">
        <v>8329</v>
      </c>
      <c r="B246" t="s">
        <v>9261</v>
      </c>
      <c r="C246" s="21" t="s">
        <v>9232</v>
      </c>
      <c r="D246" t="s">
        <v>0</v>
      </c>
      <c r="E246" t="s">
        <v>9262</v>
      </c>
      <c r="F246" t="s">
        <v>2876</v>
      </c>
      <c r="G246" s="42" t="s">
        <v>2877</v>
      </c>
      <c r="H246" s="2">
        <v>0</v>
      </c>
      <c r="I246" s="2">
        <v>0</v>
      </c>
      <c r="J246" s="2">
        <v>0</v>
      </c>
      <c r="K246" s="15">
        <v>64.069999999999993</v>
      </c>
      <c r="L246" s="2">
        <v>0</v>
      </c>
      <c r="M246" s="2">
        <v>0</v>
      </c>
      <c r="N246" s="2">
        <v>0</v>
      </c>
      <c r="O246" s="2">
        <v>8.3290999999999986</v>
      </c>
      <c r="P246" s="2">
        <v>72.39909999999999</v>
      </c>
      <c r="Q246"/>
      <c r="R246" t="s">
        <v>8045</v>
      </c>
      <c r="S246" s="2">
        <v>0</v>
      </c>
      <c r="T246" s="2">
        <v>0</v>
      </c>
      <c r="U246" s="2"/>
    </row>
    <row r="247" spans="1:21" x14ac:dyDescent="0.25">
      <c r="C247" s="21"/>
      <c r="G247" s="42"/>
      <c r="H247" s="2"/>
      <c r="I247" s="2"/>
      <c r="J247" s="2"/>
      <c r="K247" s="15"/>
      <c r="L247" s="2"/>
      <c r="M247" s="2"/>
      <c r="N247" s="2"/>
      <c r="O247" s="2"/>
      <c r="P247" s="2"/>
      <c r="Q247"/>
      <c r="S247" s="2"/>
      <c r="T247" s="2"/>
      <c r="U247" s="2"/>
    </row>
    <row r="248" spans="1:21" ht="15.75" thickBot="1" x14ac:dyDescent="0.3">
      <c r="C248" s="21"/>
      <c r="G248" s="42"/>
      <c r="H248" s="2"/>
      <c r="I248" s="2"/>
      <c r="J248" s="2"/>
      <c r="K248" s="15"/>
      <c r="L248" s="2"/>
      <c r="M248" s="2"/>
      <c r="N248" s="2"/>
      <c r="O248" s="2"/>
      <c r="P248" s="2"/>
      <c r="Q248"/>
      <c r="S248" s="2"/>
      <c r="T248" s="2"/>
      <c r="U248" s="2"/>
    </row>
    <row r="249" spans="1:21" ht="15.75" thickBot="1" x14ac:dyDescent="0.3">
      <c r="A249" s="161" t="s">
        <v>71</v>
      </c>
      <c r="B249" s="162"/>
      <c r="C249" s="162"/>
      <c r="D249" s="162"/>
      <c r="E249" s="162"/>
      <c r="F249" s="162"/>
      <c r="G249" s="163"/>
      <c r="H249" s="127">
        <f>+SUBTOTAL(9,Tabla1[C. EXENTAS])</f>
        <v>664.39700000000039</v>
      </c>
      <c r="I249" s="127">
        <f>+SUBTOTAL(9,Tabla1[I. EXENTAS])</f>
        <v>0</v>
      </c>
      <c r="J249" s="127">
        <f>+SUBTOTAL(9,Tabla1[IMPOR EX])</f>
        <v>0</v>
      </c>
      <c r="K249" s="127">
        <f>+SUBTOTAL(9,Tabla1[C. GRAVADA])</f>
        <v>17019.256999999987</v>
      </c>
      <c r="L249" s="127">
        <f>+SUBTOTAL(9,Tabla1[INTER GRAVA])</f>
        <v>0</v>
      </c>
      <c r="M249" s="127">
        <f>+SUBTOTAL(9,Tabla1[IMPOR BIENES])</f>
        <v>0</v>
      </c>
      <c r="N249" s="127">
        <f>+SUBTOTAL(9,Tabla1[IMPOR SERV])</f>
        <v>0</v>
      </c>
      <c r="O249" s="127">
        <f>+SUBTOTAL(9,Tabla1[IVA])</f>
        <v>2212.5034099999989</v>
      </c>
      <c r="P249" s="127">
        <f>+SUBTOTAL(9,Tabla1[TOTAL C.])</f>
        <v>19896.161209999962</v>
      </c>
      <c r="Q249" s="127"/>
      <c r="R249" s="127"/>
    </row>
    <row r="261" spans="9:9" x14ac:dyDescent="0.25">
      <c r="I261" s="1"/>
    </row>
  </sheetData>
  <dataConsolidate/>
  <mergeCells count="1">
    <mergeCell ref="A249:G249"/>
  </mergeCells>
  <phoneticPr fontId="8" type="noConversion"/>
  <conditionalFormatting sqref="E249:E1048576 E1">
    <cfRule type="duplicateValues" dxfId="145" priority="28"/>
    <cfRule type="duplicateValues" dxfId="144" priority="29"/>
  </conditionalFormatting>
  <conditionalFormatting sqref="H1:H1048576">
    <cfRule type="cellIs" dxfId="143" priority="4" operator="greaterThan">
      <formula>0</formula>
    </cfRule>
  </conditionalFormatting>
  <conditionalFormatting sqref="K252">
    <cfRule type="cellIs" dxfId="142" priority="3" operator="greaterThan">
      <formula>0</formula>
    </cfRule>
  </conditionalFormatting>
  <conditionalFormatting sqref="E1:E1048576">
    <cfRule type="duplicateValues" dxfId="141" priority="1"/>
    <cfRule type="duplicateValues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="115" zoomScaleNormal="115" zoomScaleSheetLayoutView="100" workbookViewId="0">
      <selection activeCell="D6" sqref="D6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45321</v>
      </c>
      <c r="F3" s="40"/>
      <c r="XFD3" t="s">
        <v>8486</v>
      </c>
    </row>
    <row r="4" spans="1:9 16384:16384" x14ac:dyDescent="0.25">
      <c r="B4" s="23" t="s">
        <v>3</v>
      </c>
      <c r="D4" s="73" t="s">
        <v>1</v>
      </c>
      <c r="F4" s="2"/>
      <c r="XFD4" t="s">
        <v>8487</v>
      </c>
    </row>
    <row r="5" spans="1:9 16384:16384" x14ac:dyDescent="0.25">
      <c r="B5" s="23" t="s">
        <v>4</v>
      </c>
      <c r="D5" s="73" t="s">
        <v>0</v>
      </c>
      <c r="F5" s="2"/>
      <c r="XFD5" t="s">
        <v>8488</v>
      </c>
    </row>
    <row r="6" spans="1:9 16384:16384" x14ac:dyDescent="0.25">
      <c r="B6" s="24" t="s">
        <v>28</v>
      </c>
      <c r="D6" s="74" t="s">
        <v>9242</v>
      </c>
      <c r="F6" s="2"/>
      <c r="XFD6" t="s">
        <v>8490</v>
      </c>
    </row>
    <row r="7" spans="1:9 16384:16384" x14ac:dyDescent="0.25">
      <c r="B7" s="23" t="s">
        <v>27</v>
      </c>
      <c r="D7" s="74" t="s">
        <v>9243</v>
      </c>
      <c r="F7" s="2"/>
      <c r="XFD7" t="s">
        <v>8489</v>
      </c>
    </row>
    <row r="8" spans="1:9 16384:16384" ht="16.5" customHeight="1" x14ac:dyDescent="0.25">
      <c r="B8" s="23" t="s">
        <v>26</v>
      </c>
      <c r="D8" s="106"/>
      <c r="F8" s="33"/>
      <c r="XFD8" t="s">
        <v>9013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9014</v>
      </c>
    </row>
    <row r="10" spans="1:9 16384:16384" ht="16.5" customHeight="1" x14ac:dyDescent="0.25">
      <c r="B10" s="23" t="s">
        <v>24</v>
      </c>
      <c r="D10" s="116" t="s">
        <v>2355</v>
      </c>
      <c r="F10" s="39"/>
      <c r="XFD10" t="s">
        <v>9015</v>
      </c>
    </row>
    <row r="11" spans="1:9 16384:16384" ht="16.5" customHeight="1" x14ac:dyDescent="0.25">
      <c r="B11" s="24" t="s">
        <v>72</v>
      </c>
      <c r="D11" s="102" t="str">
        <f>IFERROR(IF(D10&lt;&gt;"",VLOOKUP(D10,Tabla4[#All],2,0),IF(D19&lt;&gt;0,VLOOKUP(D19,Tabla4[#All],2,0),0)),"")</f>
        <v>ESTABLECIMIENTOS ANCALMO, S.A DE C.V.</v>
      </c>
      <c r="F11" s="32"/>
      <c r="H11" s="1"/>
      <c r="I11" s="1"/>
      <c r="XFD11" t="s">
        <v>9016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9017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9018</v>
      </c>
    </row>
    <row r="14" spans="1:9 16384:16384" x14ac:dyDescent="0.25">
      <c r="B14" s="23" t="s">
        <v>23</v>
      </c>
      <c r="D14" s="110">
        <v>0</v>
      </c>
      <c r="F14" s="32"/>
    </row>
    <row r="15" spans="1:9 16384:16384" x14ac:dyDescent="0.25">
      <c r="B15" s="23" t="s">
        <v>22</v>
      </c>
      <c r="D15" s="111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2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8491</v>
      </c>
      <c r="B3" s="40">
        <v>45321</v>
      </c>
      <c r="C3" s="2" t="s">
        <v>1</v>
      </c>
      <c r="D3" s="2" t="s">
        <v>0</v>
      </c>
      <c r="E3" s="2" t="s">
        <v>9242</v>
      </c>
      <c r="F3" s="2" t="s">
        <v>9243</v>
      </c>
      <c r="G3" s="33">
        <v>90</v>
      </c>
      <c r="H3" s="38">
        <v>90</v>
      </c>
      <c r="I3" s="39" t="s">
        <v>2355</v>
      </c>
      <c r="J3" s="32" t="s">
        <v>2356</v>
      </c>
      <c r="K3" s="2">
        <v>0</v>
      </c>
      <c r="L3" s="2">
        <v>0</v>
      </c>
      <c r="M3" s="32">
        <v>229.69</v>
      </c>
      <c r="N3" s="2">
        <v>29.8597</v>
      </c>
      <c r="O3" s="2">
        <v>0</v>
      </c>
      <c r="P3" s="2">
        <v>0</v>
      </c>
      <c r="Q3" s="32">
        <v>259.54969999999997</v>
      </c>
      <c r="S3" s="2" t="s">
        <v>1</v>
      </c>
    </row>
    <row r="4" spans="1:19" x14ac:dyDescent="0.25">
      <c r="A4" s="2" t="s">
        <v>8491</v>
      </c>
      <c r="B4" s="40">
        <v>45321</v>
      </c>
      <c r="C4" s="2" t="s">
        <v>1</v>
      </c>
      <c r="D4" s="2" t="s">
        <v>0</v>
      </c>
      <c r="E4" s="2" t="s">
        <v>9242</v>
      </c>
      <c r="F4" s="2" t="s">
        <v>9243</v>
      </c>
      <c r="G4" s="33">
        <v>89</v>
      </c>
      <c r="H4" s="38">
        <v>89</v>
      </c>
      <c r="I4" s="39" t="s">
        <v>2355</v>
      </c>
      <c r="J4" s="32" t="s">
        <v>2356</v>
      </c>
      <c r="K4" s="2">
        <v>0</v>
      </c>
      <c r="L4" s="2">
        <v>0</v>
      </c>
      <c r="M4" s="32">
        <v>158</v>
      </c>
      <c r="N4" s="2">
        <v>20.54</v>
      </c>
      <c r="O4" s="2">
        <v>0</v>
      </c>
      <c r="P4" s="2">
        <v>0</v>
      </c>
      <c r="Q4" s="32">
        <v>178.54</v>
      </c>
      <c r="S4" s="2" t="s">
        <v>1</v>
      </c>
    </row>
    <row r="5" spans="1:19" x14ac:dyDescent="0.25">
      <c r="A5" s="2" t="s">
        <v>8491</v>
      </c>
      <c r="B5" s="40">
        <v>45321</v>
      </c>
      <c r="C5" s="2" t="s">
        <v>1</v>
      </c>
      <c r="D5" s="2" t="s">
        <v>0</v>
      </c>
      <c r="E5" s="2" t="s">
        <v>9242</v>
      </c>
      <c r="F5" s="2" t="s">
        <v>9243</v>
      </c>
      <c r="G5" s="33">
        <v>88</v>
      </c>
      <c r="H5" s="38">
        <v>88</v>
      </c>
      <c r="I5" s="39" t="s">
        <v>3103</v>
      </c>
      <c r="J5" s="32" t="s">
        <v>3104</v>
      </c>
      <c r="K5" s="2">
        <v>0</v>
      </c>
      <c r="L5" s="2">
        <v>0</v>
      </c>
      <c r="M5" s="32">
        <v>4420.6000000000004</v>
      </c>
      <c r="N5" s="2">
        <v>574.67800000000011</v>
      </c>
      <c r="O5" s="2">
        <v>0</v>
      </c>
      <c r="P5" s="2">
        <v>0</v>
      </c>
      <c r="Q5" s="32">
        <v>4995.2780000000002</v>
      </c>
      <c r="S5" s="2" t="s">
        <v>1</v>
      </c>
    </row>
    <row r="6" spans="1:19" x14ac:dyDescent="0.25">
      <c r="A6" s="2" t="s">
        <v>8491</v>
      </c>
      <c r="B6" s="40">
        <v>45311</v>
      </c>
      <c r="C6" s="2" t="s">
        <v>1</v>
      </c>
      <c r="D6" s="2" t="s">
        <v>0</v>
      </c>
      <c r="E6" s="2" t="s">
        <v>9242</v>
      </c>
      <c r="F6" s="2" t="s">
        <v>9243</v>
      </c>
      <c r="G6" s="33">
        <v>87</v>
      </c>
      <c r="H6" s="38">
        <v>87</v>
      </c>
      <c r="I6" s="39" t="s">
        <v>3067</v>
      </c>
      <c r="J6" s="32" t="s">
        <v>3068</v>
      </c>
      <c r="K6" s="2">
        <v>0</v>
      </c>
      <c r="L6" s="2">
        <v>0</v>
      </c>
      <c r="M6" s="32">
        <v>1798</v>
      </c>
      <c r="N6" s="2">
        <v>233.74</v>
      </c>
      <c r="O6" s="2">
        <v>0</v>
      </c>
      <c r="P6" s="2">
        <v>0</v>
      </c>
      <c r="Q6" s="32">
        <v>2031.74</v>
      </c>
      <c r="S6" s="2" t="s">
        <v>1</v>
      </c>
    </row>
    <row r="7" spans="1:19" x14ac:dyDescent="0.25">
      <c r="A7" s="2" t="s">
        <v>8491</v>
      </c>
      <c r="B7" s="40">
        <v>45310</v>
      </c>
      <c r="C7" s="2" t="s">
        <v>1</v>
      </c>
      <c r="D7" s="2" t="s">
        <v>0</v>
      </c>
      <c r="E7" s="2" t="s">
        <v>9242</v>
      </c>
      <c r="F7" s="2" t="s">
        <v>9243</v>
      </c>
      <c r="G7" s="33">
        <v>86</v>
      </c>
      <c r="H7" s="38">
        <v>86</v>
      </c>
      <c r="I7" s="39" t="s">
        <v>1529</v>
      </c>
      <c r="J7" s="32" t="s">
        <v>1530</v>
      </c>
      <c r="K7" s="2">
        <v>0</v>
      </c>
      <c r="L7" s="2">
        <v>0</v>
      </c>
      <c r="M7" s="32">
        <v>532.5</v>
      </c>
      <c r="N7" s="2">
        <v>69.225000000000009</v>
      </c>
      <c r="O7" s="2">
        <v>0</v>
      </c>
      <c r="P7" s="2">
        <v>0</v>
      </c>
      <c r="Q7" s="32">
        <v>601.72500000000002</v>
      </c>
      <c r="S7" s="2" t="s">
        <v>1</v>
      </c>
    </row>
    <row r="8" spans="1:19" x14ac:dyDescent="0.25">
      <c r="A8" s="2" t="s">
        <v>8491</v>
      </c>
      <c r="B8" s="40">
        <v>45310</v>
      </c>
      <c r="C8" s="2" t="s">
        <v>1</v>
      </c>
      <c r="D8" s="2" t="s">
        <v>0</v>
      </c>
      <c r="E8" s="2" t="s">
        <v>9242</v>
      </c>
      <c r="F8" s="2" t="s">
        <v>9243</v>
      </c>
      <c r="G8" s="33">
        <v>85</v>
      </c>
      <c r="H8" s="38">
        <v>85</v>
      </c>
      <c r="I8" s="39" t="s">
        <v>1529</v>
      </c>
      <c r="J8" s="32" t="s">
        <v>1530</v>
      </c>
      <c r="K8" s="2">
        <v>0</v>
      </c>
      <c r="L8" s="2">
        <v>0</v>
      </c>
      <c r="M8" s="32">
        <v>591.25</v>
      </c>
      <c r="N8" s="2">
        <v>76.862499999999997</v>
      </c>
      <c r="O8" s="2">
        <v>0</v>
      </c>
      <c r="P8" s="2">
        <v>0</v>
      </c>
      <c r="Q8" s="32">
        <v>668.11249999999995</v>
      </c>
      <c r="S8" s="2" t="s">
        <v>1</v>
      </c>
    </row>
    <row r="9" spans="1:19" x14ac:dyDescent="0.25">
      <c r="A9" s="2" t="s">
        <v>8491</v>
      </c>
      <c r="B9" s="40">
        <v>45310</v>
      </c>
      <c r="C9" s="2" t="s">
        <v>1</v>
      </c>
      <c r="D9" s="2" t="s">
        <v>0</v>
      </c>
      <c r="E9" s="2" t="s">
        <v>9242</v>
      </c>
      <c r="F9" s="2" t="s">
        <v>9243</v>
      </c>
      <c r="G9" s="33">
        <v>84</v>
      </c>
      <c r="H9" s="38">
        <v>84</v>
      </c>
      <c r="I9" s="39" t="s">
        <v>1529</v>
      </c>
      <c r="J9" s="32" t="s">
        <v>1530</v>
      </c>
      <c r="K9" s="2">
        <v>0</v>
      </c>
      <c r="L9" s="2">
        <v>0</v>
      </c>
      <c r="M9" s="32">
        <v>750</v>
      </c>
      <c r="N9" s="2">
        <v>97.5</v>
      </c>
      <c r="O9" s="2">
        <v>0</v>
      </c>
      <c r="P9" s="2">
        <v>0</v>
      </c>
      <c r="Q9" s="32">
        <v>847.5</v>
      </c>
      <c r="S9" s="2" t="s">
        <v>1</v>
      </c>
    </row>
    <row r="10" spans="1:19" x14ac:dyDescent="0.25">
      <c r="A10" s="2" t="s">
        <v>8491</v>
      </c>
      <c r="B10" s="40">
        <v>45310</v>
      </c>
      <c r="C10" s="2" t="s">
        <v>1</v>
      </c>
      <c r="D10" s="2" t="s">
        <v>0</v>
      </c>
      <c r="E10" s="2" t="s">
        <v>9242</v>
      </c>
      <c r="F10" s="2" t="s">
        <v>9243</v>
      </c>
      <c r="G10" s="33">
        <v>83</v>
      </c>
      <c r="H10" s="38">
        <v>83</v>
      </c>
      <c r="I10" s="39" t="s">
        <v>1529</v>
      </c>
      <c r="J10" s="32" t="s">
        <v>1530</v>
      </c>
      <c r="K10" s="2">
        <v>0</v>
      </c>
      <c r="L10" s="2">
        <v>0</v>
      </c>
      <c r="M10" s="32">
        <v>2222.1999999999998</v>
      </c>
      <c r="N10" s="2">
        <v>288.88599999999997</v>
      </c>
      <c r="O10" s="2">
        <v>0</v>
      </c>
      <c r="P10" s="2">
        <v>0</v>
      </c>
      <c r="Q10" s="32">
        <v>2511.0859999999998</v>
      </c>
      <c r="S10" s="2" t="s">
        <v>1</v>
      </c>
    </row>
    <row r="11" spans="1:19" x14ac:dyDescent="0.25">
      <c r="A11" s="2" t="s">
        <v>8491</v>
      </c>
      <c r="B11" s="40">
        <v>45310</v>
      </c>
      <c r="C11" s="2" t="s">
        <v>1</v>
      </c>
      <c r="D11" s="2" t="s">
        <v>0</v>
      </c>
      <c r="E11" s="2" t="s">
        <v>9242</v>
      </c>
      <c r="F11" s="2" t="s">
        <v>9243</v>
      </c>
      <c r="G11" s="33">
        <v>82</v>
      </c>
      <c r="H11" s="38">
        <v>82</v>
      </c>
      <c r="I11" s="39" t="s">
        <v>1529</v>
      </c>
      <c r="J11" s="32" t="s">
        <v>1530</v>
      </c>
      <c r="K11" s="2">
        <v>0</v>
      </c>
      <c r="L11" s="2">
        <v>0</v>
      </c>
      <c r="M11" s="32">
        <v>256.27999999999997</v>
      </c>
      <c r="N11" s="2">
        <v>33.316399999999994</v>
      </c>
      <c r="O11" s="2">
        <v>0</v>
      </c>
      <c r="P11" s="2">
        <v>0</v>
      </c>
      <c r="Q11" s="32">
        <v>289.59639999999996</v>
      </c>
      <c r="S11" s="2" t="s">
        <v>1</v>
      </c>
    </row>
    <row r="12" spans="1:19" x14ac:dyDescent="0.25">
      <c r="A12" s="2" t="s">
        <v>8491</v>
      </c>
      <c r="B12" s="40">
        <v>45308</v>
      </c>
      <c r="C12" s="2" t="s">
        <v>1</v>
      </c>
      <c r="D12" s="2" t="s">
        <v>0</v>
      </c>
      <c r="E12" s="2" t="s">
        <v>9242</v>
      </c>
      <c r="F12" s="2" t="s">
        <v>9243</v>
      </c>
      <c r="G12" s="33">
        <v>81</v>
      </c>
      <c r="H12" s="38">
        <v>81</v>
      </c>
      <c r="I12" s="39" t="s">
        <v>1529</v>
      </c>
      <c r="J12" s="32" t="s">
        <v>1530</v>
      </c>
      <c r="K12" s="2">
        <v>0</v>
      </c>
      <c r="L12" s="2">
        <v>0</v>
      </c>
      <c r="M12" s="32">
        <v>3553.15</v>
      </c>
      <c r="N12" s="2">
        <v>461.90950000000004</v>
      </c>
      <c r="O12" s="2">
        <v>0</v>
      </c>
      <c r="P12" s="2">
        <v>0</v>
      </c>
      <c r="Q12" s="32">
        <v>4015.0595000000003</v>
      </c>
      <c r="S12" s="2" t="s">
        <v>1</v>
      </c>
    </row>
    <row r="13" spans="1:19" x14ac:dyDescent="0.25">
      <c r="A13" s="2" t="s">
        <v>8491</v>
      </c>
      <c r="B13" s="40">
        <v>45308</v>
      </c>
      <c r="C13" s="2" t="s">
        <v>1</v>
      </c>
      <c r="D13" s="2" t="s">
        <v>0</v>
      </c>
      <c r="E13" s="2" t="s">
        <v>9242</v>
      </c>
      <c r="F13" s="2" t="s">
        <v>9243</v>
      </c>
      <c r="G13" s="33">
        <v>80</v>
      </c>
      <c r="H13" s="38">
        <v>80</v>
      </c>
      <c r="I13" s="39" t="s">
        <v>1529</v>
      </c>
      <c r="J13" s="32" t="s">
        <v>1530</v>
      </c>
      <c r="K13" s="2">
        <v>0</v>
      </c>
      <c r="L13" s="2">
        <v>0</v>
      </c>
      <c r="M13" s="32">
        <v>1170.6400000000001</v>
      </c>
      <c r="N13" s="2">
        <v>152.18320000000003</v>
      </c>
      <c r="O13" s="2">
        <v>0</v>
      </c>
      <c r="P13" s="2">
        <v>0</v>
      </c>
      <c r="Q13" s="32">
        <v>1322.8232</v>
      </c>
      <c r="S13" s="2" t="s">
        <v>1</v>
      </c>
    </row>
    <row r="14" spans="1:19" x14ac:dyDescent="0.25">
      <c r="A14" s="2" t="s">
        <v>8491</v>
      </c>
      <c r="B14" s="40">
        <v>45308</v>
      </c>
      <c r="C14" s="2" t="s">
        <v>1</v>
      </c>
      <c r="D14" s="2" t="s">
        <v>0</v>
      </c>
      <c r="E14" s="2" t="s">
        <v>9242</v>
      </c>
      <c r="F14" s="2" t="s">
        <v>9243</v>
      </c>
      <c r="G14" s="33">
        <v>79</v>
      </c>
      <c r="H14" s="38">
        <v>79</v>
      </c>
      <c r="I14" s="39" t="s">
        <v>1529</v>
      </c>
      <c r="J14" s="32" t="s">
        <v>1530</v>
      </c>
      <c r="K14" s="2">
        <v>0</v>
      </c>
      <c r="L14" s="2">
        <v>0</v>
      </c>
      <c r="M14" s="32">
        <v>371.61</v>
      </c>
      <c r="N14" s="2">
        <v>48.3093</v>
      </c>
      <c r="O14" s="2">
        <v>0</v>
      </c>
      <c r="P14" s="2">
        <v>0</v>
      </c>
      <c r="Q14" s="32">
        <v>419.91930000000002</v>
      </c>
      <c r="S14" s="2" t="s">
        <v>1</v>
      </c>
    </row>
    <row r="15" spans="1:19" x14ac:dyDescent="0.25">
      <c r="A15" s="2" t="s">
        <v>8491</v>
      </c>
      <c r="B15" s="40">
        <v>45308</v>
      </c>
      <c r="C15" s="2" t="s">
        <v>1</v>
      </c>
      <c r="D15" s="2" t="s">
        <v>0</v>
      </c>
      <c r="E15" s="2" t="s">
        <v>9242</v>
      </c>
      <c r="F15" s="2" t="s">
        <v>9243</v>
      </c>
      <c r="G15" s="33">
        <v>78</v>
      </c>
      <c r="H15" s="38">
        <v>78</v>
      </c>
      <c r="I15" s="39" t="s">
        <v>1529</v>
      </c>
      <c r="J15" s="32" t="s">
        <v>1530</v>
      </c>
      <c r="K15" s="2">
        <v>0</v>
      </c>
      <c r="L15" s="2">
        <v>0</v>
      </c>
      <c r="M15" s="32">
        <v>3678.86</v>
      </c>
      <c r="N15" s="2">
        <v>478.25180000000006</v>
      </c>
      <c r="O15" s="2">
        <v>0</v>
      </c>
      <c r="P15" s="2">
        <v>0</v>
      </c>
      <c r="Q15" s="32">
        <v>4157.1118000000006</v>
      </c>
      <c r="S15" s="2" t="s">
        <v>1</v>
      </c>
    </row>
    <row r="16" spans="1:19" x14ac:dyDescent="0.25">
      <c r="A16" s="2" t="s">
        <v>8491</v>
      </c>
      <c r="B16" s="40">
        <v>45308</v>
      </c>
      <c r="C16" s="2" t="s">
        <v>1</v>
      </c>
      <c r="D16" s="2" t="s">
        <v>0</v>
      </c>
      <c r="E16" s="2" t="s">
        <v>9242</v>
      </c>
      <c r="F16" s="2" t="s">
        <v>9243</v>
      </c>
      <c r="G16" s="33">
        <v>77</v>
      </c>
      <c r="H16" s="38">
        <v>77</v>
      </c>
      <c r="I16" s="39" t="s">
        <v>5071</v>
      </c>
      <c r="J16" s="32" t="s">
        <v>5072</v>
      </c>
      <c r="K16" s="2">
        <v>0</v>
      </c>
      <c r="L16" s="2">
        <v>0</v>
      </c>
      <c r="M16" s="32">
        <v>360</v>
      </c>
      <c r="N16" s="2">
        <v>46.800000000000004</v>
      </c>
      <c r="O16" s="2">
        <v>0</v>
      </c>
      <c r="P16" s="2">
        <v>0</v>
      </c>
      <c r="Q16" s="32">
        <v>406.8</v>
      </c>
      <c r="S16" s="2" t="s">
        <v>1</v>
      </c>
    </row>
    <row r="17" spans="1:19" x14ac:dyDescent="0.25">
      <c r="A17" s="2" t="s">
        <v>8491</v>
      </c>
      <c r="B17" s="40">
        <v>45303</v>
      </c>
      <c r="C17" s="2" t="s">
        <v>1</v>
      </c>
      <c r="D17" s="2" t="s">
        <v>0</v>
      </c>
      <c r="E17" s="2" t="s">
        <v>9242</v>
      </c>
      <c r="F17" s="2" t="s">
        <v>9243</v>
      </c>
      <c r="G17" s="33">
        <v>76</v>
      </c>
      <c r="H17" s="38">
        <v>76</v>
      </c>
      <c r="I17" s="39" t="s">
        <v>1470</v>
      </c>
      <c r="J17" s="32" t="s">
        <v>1471</v>
      </c>
      <c r="K17" s="2">
        <v>0</v>
      </c>
      <c r="L17" s="2">
        <v>0</v>
      </c>
      <c r="M17" s="32">
        <v>768.02</v>
      </c>
      <c r="N17" s="2">
        <v>99.842600000000004</v>
      </c>
      <c r="O17" s="2">
        <v>0</v>
      </c>
      <c r="P17" s="2">
        <v>0</v>
      </c>
      <c r="Q17" s="32">
        <v>867.86259999999993</v>
      </c>
      <c r="S17" s="2" t="s">
        <v>1</v>
      </c>
    </row>
    <row r="18" spans="1:19" ht="15.75" thickBot="1" x14ac:dyDescent="0.3">
      <c r="A18" s="2" t="s">
        <v>8491</v>
      </c>
      <c r="B18" s="40">
        <v>45301</v>
      </c>
      <c r="C18" s="2" t="s">
        <v>1</v>
      </c>
      <c r="D18" s="2" t="s">
        <v>0</v>
      </c>
      <c r="E18" s="2" t="s">
        <v>9242</v>
      </c>
      <c r="F18" s="2" t="s">
        <v>9243</v>
      </c>
      <c r="G18" s="33">
        <v>75</v>
      </c>
      <c r="H18" s="38">
        <v>75</v>
      </c>
      <c r="I18" s="39" t="s">
        <v>9252</v>
      </c>
      <c r="J18" s="32" t="s">
        <v>9241</v>
      </c>
      <c r="K18" s="2">
        <v>0</v>
      </c>
      <c r="L18" s="2">
        <v>0</v>
      </c>
      <c r="M18" s="32">
        <v>476.52</v>
      </c>
      <c r="N18" s="2">
        <v>61.947600000000001</v>
      </c>
      <c r="O18" s="2">
        <v>0</v>
      </c>
      <c r="P18" s="2">
        <v>0</v>
      </c>
      <c r="Q18" s="32">
        <v>538.46759999999995</v>
      </c>
      <c r="S18" s="2" t="s">
        <v>1</v>
      </c>
    </row>
    <row r="19" spans="1:19" ht="15.75" hidden="1" thickBot="1" x14ac:dyDescent="0.3">
      <c r="A19" s="2" t="s">
        <v>9018</v>
      </c>
      <c r="B19" s="40">
        <v>45282</v>
      </c>
      <c r="C19" s="2" t="s">
        <v>1</v>
      </c>
      <c r="D19" s="2" t="s">
        <v>0</v>
      </c>
      <c r="E19" s="2" t="s">
        <v>9242</v>
      </c>
      <c r="F19" s="2" t="s">
        <v>9243</v>
      </c>
      <c r="G19" s="33">
        <v>74</v>
      </c>
      <c r="H19" s="38">
        <v>74</v>
      </c>
      <c r="I19" s="39" t="s">
        <v>3103</v>
      </c>
      <c r="J19" s="32" t="s">
        <v>3104</v>
      </c>
      <c r="K19" s="2">
        <v>0</v>
      </c>
      <c r="L19" s="2">
        <v>0</v>
      </c>
      <c r="M19" s="32">
        <v>3495.6</v>
      </c>
      <c r="N19" s="2">
        <v>454.428</v>
      </c>
      <c r="O19" s="2">
        <v>0</v>
      </c>
      <c r="P19" s="2">
        <v>0</v>
      </c>
      <c r="Q19" s="32">
        <v>3950.0279999999998</v>
      </c>
      <c r="S19" s="2" t="s">
        <v>1</v>
      </c>
    </row>
    <row r="20" spans="1:19" ht="15.75" hidden="1" thickBot="1" x14ac:dyDescent="0.3">
      <c r="A20" s="2" t="s">
        <v>9018</v>
      </c>
      <c r="B20" s="40">
        <v>45280</v>
      </c>
      <c r="C20" s="2" t="s">
        <v>1</v>
      </c>
      <c r="D20" s="2" t="s">
        <v>0</v>
      </c>
      <c r="E20" s="2" t="s">
        <v>9242</v>
      </c>
      <c r="F20" s="2" t="s">
        <v>9243</v>
      </c>
      <c r="G20" s="33">
        <v>73</v>
      </c>
      <c r="H20" s="38">
        <v>73</v>
      </c>
      <c r="I20" s="39" t="s">
        <v>2355</v>
      </c>
      <c r="J20" s="32" t="s">
        <v>2356</v>
      </c>
      <c r="K20" s="2">
        <v>0</v>
      </c>
      <c r="L20" s="2">
        <v>0</v>
      </c>
      <c r="M20" s="32">
        <v>229.69</v>
      </c>
      <c r="N20" s="2">
        <v>29.8597</v>
      </c>
      <c r="O20" s="2">
        <v>0</v>
      </c>
      <c r="P20" s="2">
        <v>0</v>
      </c>
      <c r="Q20" s="32">
        <v>259.54969999999997</v>
      </c>
      <c r="S20" s="2" t="s">
        <v>1</v>
      </c>
    </row>
    <row r="21" spans="1:19" ht="15.75" hidden="1" thickBot="1" x14ac:dyDescent="0.3">
      <c r="A21" s="2" t="s">
        <v>9018</v>
      </c>
      <c r="B21" s="40">
        <v>45276</v>
      </c>
      <c r="C21" s="2" t="s">
        <v>1</v>
      </c>
      <c r="D21" s="2" t="s">
        <v>0</v>
      </c>
      <c r="E21" s="2" t="s">
        <v>9242</v>
      </c>
      <c r="F21" s="2" t="s">
        <v>9243</v>
      </c>
      <c r="G21" s="33">
        <v>72</v>
      </c>
      <c r="H21" s="38">
        <v>72</v>
      </c>
      <c r="I21" s="39" t="s">
        <v>2355</v>
      </c>
      <c r="J21" s="32" t="s">
        <v>2356</v>
      </c>
      <c r="K21" s="2">
        <v>0</v>
      </c>
      <c r="L21" s="2">
        <v>0</v>
      </c>
      <c r="M21" s="32">
        <v>158</v>
      </c>
      <c r="N21" s="2">
        <v>20.54</v>
      </c>
      <c r="O21" s="2">
        <v>0</v>
      </c>
      <c r="P21" s="2">
        <v>0</v>
      </c>
      <c r="Q21" s="32">
        <v>178.54</v>
      </c>
      <c r="S21" s="2" t="s">
        <v>1</v>
      </c>
    </row>
    <row r="22" spans="1:19" ht="15.75" hidden="1" thickBot="1" x14ac:dyDescent="0.3">
      <c r="A22" s="2" t="s">
        <v>9018</v>
      </c>
      <c r="B22" s="40">
        <v>45276</v>
      </c>
      <c r="C22" s="2" t="s">
        <v>1</v>
      </c>
      <c r="D22" s="2" t="s">
        <v>0</v>
      </c>
      <c r="E22" s="2" t="s">
        <v>9242</v>
      </c>
      <c r="F22" s="2" t="s">
        <v>9243</v>
      </c>
      <c r="G22" s="33">
        <v>71</v>
      </c>
      <c r="H22" s="38">
        <v>71</v>
      </c>
      <c r="I22" s="39" t="s">
        <v>5071</v>
      </c>
      <c r="J22" s="32" t="s">
        <v>5072</v>
      </c>
      <c r="K22" s="2">
        <v>0</v>
      </c>
      <c r="L22" s="2">
        <v>0</v>
      </c>
      <c r="M22" s="32">
        <v>360</v>
      </c>
      <c r="N22" s="2">
        <v>46.800000000000004</v>
      </c>
      <c r="O22" s="2">
        <v>0</v>
      </c>
      <c r="P22" s="2">
        <v>0</v>
      </c>
      <c r="Q22" s="32">
        <v>406.8</v>
      </c>
      <c r="S22" s="2" t="s">
        <v>1</v>
      </c>
    </row>
    <row r="23" spans="1:19" ht="15.75" hidden="1" thickBot="1" x14ac:dyDescent="0.3">
      <c r="A23" s="2" t="s">
        <v>9018</v>
      </c>
      <c r="B23" s="40">
        <v>45276</v>
      </c>
      <c r="C23" s="2" t="s">
        <v>1</v>
      </c>
      <c r="D23" s="2" t="s">
        <v>0</v>
      </c>
      <c r="E23" s="2" t="s">
        <v>9242</v>
      </c>
      <c r="F23" s="2" t="s">
        <v>9243</v>
      </c>
      <c r="G23" s="33">
        <v>70</v>
      </c>
      <c r="H23" s="38">
        <v>70</v>
      </c>
      <c r="I23" s="39" t="s">
        <v>1529</v>
      </c>
      <c r="J23" s="32" t="s">
        <v>1530</v>
      </c>
      <c r="K23" s="2">
        <v>0</v>
      </c>
      <c r="L23" s="2">
        <v>0</v>
      </c>
      <c r="M23" s="32">
        <v>256.27999999999997</v>
      </c>
      <c r="N23" s="2">
        <v>33.316399999999994</v>
      </c>
      <c r="O23" s="2">
        <v>0</v>
      </c>
      <c r="P23" s="2">
        <v>0</v>
      </c>
      <c r="Q23" s="32">
        <v>289.59639999999996</v>
      </c>
      <c r="S23" s="2" t="s">
        <v>1</v>
      </c>
    </row>
    <row r="24" spans="1:19" ht="15.75" hidden="1" thickBot="1" x14ac:dyDescent="0.3">
      <c r="A24" s="2" t="s">
        <v>9018</v>
      </c>
      <c r="B24" s="40">
        <v>45276</v>
      </c>
      <c r="C24" s="2" t="s">
        <v>1</v>
      </c>
      <c r="D24" s="2" t="s">
        <v>0</v>
      </c>
      <c r="E24" s="2" t="s">
        <v>9242</v>
      </c>
      <c r="F24" s="2" t="s">
        <v>9243</v>
      </c>
      <c r="G24" s="33">
        <v>69</v>
      </c>
      <c r="H24" s="38">
        <v>69</v>
      </c>
      <c r="I24" s="39" t="s">
        <v>1529</v>
      </c>
      <c r="J24" s="32" t="s">
        <v>1530</v>
      </c>
      <c r="K24" s="2">
        <v>0</v>
      </c>
      <c r="L24" s="2">
        <v>0</v>
      </c>
      <c r="M24" s="32">
        <v>591.25</v>
      </c>
      <c r="N24" s="2">
        <v>76.862499999999997</v>
      </c>
      <c r="O24" s="2">
        <v>0</v>
      </c>
      <c r="P24" s="2">
        <v>0</v>
      </c>
      <c r="Q24" s="32">
        <v>668.11249999999995</v>
      </c>
      <c r="S24" s="2" t="s">
        <v>1</v>
      </c>
    </row>
    <row r="25" spans="1:19" ht="15.75" hidden="1" thickBot="1" x14ac:dyDescent="0.3">
      <c r="A25" s="2" t="s">
        <v>9018</v>
      </c>
      <c r="B25" s="40">
        <v>45276</v>
      </c>
      <c r="C25" s="2" t="s">
        <v>1</v>
      </c>
      <c r="D25" s="2" t="s">
        <v>0</v>
      </c>
      <c r="E25" s="2" t="s">
        <v>9242</v>
      </c>
      <c r="F25" s="2" t="s">
        <v>9243</v>
      </c>
      <c r="G25" s="33">
        <v>68</v>
      </c>
      <c r="H25" s="38">
        <v>68</v>
      </c>
      <c r="I25" s="39" t="s">
        <v>1529</v>
      </c>
      <c r="J25" s="32" t="s">
        <v>1530</v>
      </c>
      <c r="K25" s="2">
        <v>0</v>
      </c>
      <c r="L25" s="2">
        <v>0</v>
      </c>
      <c r="M25" s="32">
        <v>750</v>
      </c>
      <c r="N25" s="2">
        <v>97.5</v>
      </c>
      <c r="O25" s="2">
        <v>0</v>
      </c>
      <c r="P25" s="2">
        <v>0</v>
      </c>
      <c r="Q25" s="32">
        <v>847.5</v>
      </c>
      <c r="S25" s="2" t="s">
        <v>1</v>
      </c>
    </row>
    <row r="26" spans="1:19" ht="15.75" hidden="1" thickBot="1" x14ac:dyDescent="0.3">
      <c r="A26" s="2" t="s">
        <v>9018</v>
      </c>
      <c r="B26" s="40">
        <v>45276</v>
      </c>
      <c r="C26" s="2" t="s">
        <v>1</v>
      </c>
      <c r="D26" s="2" t="s">
        <v>0</v>
      </c>
      <c r="E26" s="2" t="s">
        <v>9242</v>
      </c>
      <c r="F26" s="2" t="s">
        <v>9243</v>
      </c>
      <c r="G26" s="33">
        <v>67</v>
      </c>
      <c r="H26" s="38">
        <v>67</v>
      </c>
      <c r="I26" s="39" t="s">
        <v>1529</v>
      </c>
      <c r="J26" s="32" t="s">
        <v>1530</v>
      </c>
      <c r="K26" s="2">
        <v>0</v>
      </c>
      <c r="L26" s="2">
        <v>0</v>
      </c>
      <c r="M26" s="32">
        <v>2222.1999999999998</v>
      </c>
      <c r="N26" s="2">
        <v>288.88599999999997</v>
      </c>
      <c r="O26" s="2">
        <v>0</v>
      </c>
      <c r="P26" s="2">
        <v>0</v>
      </c>
      <c r="Q26" s="32">
        <v>2511.0859999999998</v>
      </c>
      <c r="S26" s="2" t="s">
        <v>1</v>
      </c>
    </row>
    <row r="27" spans="1:19" ht="15.75" hidden="1" thickBot="1" x14ac:dyDescent="0.3">
      <c r="A27" s="2" t="s">
        <v>9018</v>
      </c>
      <c r="B27" s="40">
        <v>45276</v>
      </c>
      <c r="C27" s="2" t="s">
        <v>1</v>
      </c>
      <c r="D27" s="2" t="s">
        <v>0</v>
      </c>
      <c r="E27" s="2" t="s">
        <v>9242</v>
      </c>
      <c r="F27" s="2" t="s">
        <v>9243</v>
      </c>
      <c r="G27" s="33">
        <v>66</v>
      </c>
      <c r="H27" s="38">
        <v>66</v>
      </c>
      <c r="I27" s="39" t="s">
        <v>1529</v>
      </c>
      <c r="J27" s="32" t="s">
        <v>1530</v>
      </c>
      <c r="K27" s="2">
        <v>0</v>
      </c>
      <c r="L27" s="2">
        <v>0</v>
      </c>
      <c r="M27" s="32">
        <v>1278.8800000000001</v>
      </c>
      <c r="N27" s="2">
        <v>166.25440000000003</v>
      </c>
      <c r="O27" s="2">
        <v>0</v>
      </c>
      <c r="P27" s="2">
        <v>0</v>
      </c>
      <c r="Q27" s="32">
        <v>1445.1344000000001</v>
      </c>
      <c r="S27" s="2" t="s">
        <v>1</v>
      </c>
    </row>
    <row r="28" spans="1:19" ht="15.75" hidden="1" thickBot="1" x14ac:dyDescent="0.3">
      <c r="A28" s="2" t="s">
        <v>9018</v>
      </c>
      <c r="B28" s="40">
        <v>45276</v>
      </c>
      <c r="C28" s="2" t="s">
        <v>1</v>
      </c>
      <c r="D28" s="2" t="s">
        <v>0</v>
      </c>
      <c r="E28" s="2" t="s">
        <v>9242</v>
      </c>
      <c r="F28" s="2" t="s">
        <v>9243</v>
      </c>
      <c r="G28" s="33">
        <v>65</v>
      </c>
      <c r="H28" s="38">
        <v>65</v>
      </c>
      <c r="I28" s="39" t="s">
        <v>1529</v>
      </c>
      <c r="J28" s="32" t="s">
        <v>1530</v>
      </c>
      <c r="K28" s="2">
        <v>0</v>
      </c>
      <c r="L28" s="2">
        <v>0</v>
      </c>
      <c r="M28" s="32">
        <v>3553.15</v>
      </c>
      <c r="N28" s="2">
        <v>461.90950000000004</v>
      </c>
      <c r="O28" s="2">
        <v>0</v>
      </c>
      <c r="P28" s="2">
        <v>0</v>
      </c>
      <c r="Q28" s="32">
        <v>4015.0595000000003</v>
      </c>
      <c r="S28" s="2" t="s">
        <v>1</v>
      </c>
    </row>
    <row r="29" spans="1:19" ht="15.75" hidden="1" thickBot="1" x14ac:dyDescent="0.3">
      <c r="A29" s="2" t="s">
        <v>9018</v>
      </c>
      <c r="B29" s="40">
        <v>45276</v>
      </c>
      <c r="C29" s="2" t="s">
        <v>1</v>
      </c>
      <c r="D29" s="2" t="s">
        <v>0</v>
      </c>
      <c r="E29" s="2" t="s">
        <v>9242</v>
      </c>
      <c r="F29" s="2" t="s">
        <v>9243</v>
      </c>
      <c r="G29" s="33">
        <v>64</v>
      </c>
      <c r="H29" s="38">
        <v>64</v>
      </c>
      <c r="I29" s="39" t="s">
        <v>1529</v>
      </c>
      <c r="J29" s="32" t="s">
        <v>1530</v>
      </c>
      <c r="K29" s="2">
        <v>0</v>
      </c>
      <c r="L29" s="2">
        <v>0</v>
      </c>
      <c r="M29" s="32">
        <v>1455.91</v>
      </c>
      <c r="N29" s="2">
        <v>189.26830000000001</v>
      </c>
      <c r="O29" s="2">
        <v>0</v>
      </c>
      <c r="P29" s="2">
        <v>0</v>
      </c>
      <c r="Q29" s="32">
        <v>1645.1783</v>
      </c>
      <c r="S29" s="2" t="s">
        <v>1</v>
      </c>
    </row>
    <row r="30" spans="1:19" ht="15.75" hidden="1" thickBot="1" x14ac:dyDescent="0.3">
      <c r="A30" s="2" t="s">
        <v>9018</v>
      </c>
      <c r="B30" s="40">
        <v>45276</v>
      </c>
      <c r="C30" s="2" t="s">
        <v>1</v>
      </c>
      <c r="D30" s="2" t="s">
        <v>0</v>
      </c>
      <c r="E30" s="2" t="s">
        <v>9242</v>
      </c>
      <c r="F30" s="2" t="s">
        <v>9243</v>
      </c>
      <c r="G30" s="33">
        <v>63</v>
      </c>
      <c r="H30" s="38">
        <v>63</v>
      </c>
      <c r="I30" s="39" t="s">
        <v>1529</v>
      </c>
      <c r="J30" s="32" t="s">
        <v>1530</v>
      </c>
      <c r="K30" s="2">
        <v>0</v>
      </c>
      <c r="L30" s="2">
        <v>0</v>
      </c>
      <c r="M30" s="32">
        <v>836.08</v>
      </c>
      <c r="N30" s="2">
        <v>108.69040000000001</v>
      </c>
      <c r="O30" s="2">
        <v>0</v>
      </c>
      <c r="P30" s="2">
        <v>0</v>
      </c>
      <c r="Q30" s="32">
        <v>944.77040000000011</v>
      </c>
      <c r="S30" s="2" t="s">
        <v>1</v>
      </c>
    </row>
    <row r="31" spans="1:19" ht="15.75" hidden="1" thickBot="1" x14ac:dyDescent="0.3">
      <c r="A31" s="2" t="s">
        <v>9018</v>
      </c>
      <c r="B31" s="40">
        <v>45276</v>
      </c>
      <c r="C31" s="2" t="s">
        <v>1</v>
      </c>
      <c r="D31" s="2" t="s">
        <v>0</v>
      </c>
      <c r="E31" s="2" t="s">
        <v>9242</v>
      </c>
      <c r="F31" s="2" t="s">
        <v>9243</v>
      </c>
      <c r="G31" s="33">
        <v>62</v>
      </c>
      <c r="H31" s="38">
        <v>62</v>
      </c>
      <c r="I31" s="39" t="s">
        <v>1529</v>
      </c>
      <c r="J31" s="32" t="s">
        <v>1530</v>
      </c>
      <c r="K31" s="2">
        <v>0</v>
      </c>
      <c r="L31" s="2">
        <v>0</v>
      </c>
      <c r="M31" s="32">
        <v>3060.48</v>
      </c>
      <c r="N31" s="2">
        <v>397.86240000000004</v>
      </c>
      <c r="O31" s="2">
        <v>0</v>
      </c>
      <c r="P31" s="2">
        <v>0</v>
      </c>
      <c r="Q31" s="32">
        <v>3458.3424</v>
      </c>
      <c r="S31" s="2" t="s">
        <v>1</v>
      </c>
    </row>
    <row r="32" spans="1:19" ht="15.75" hidden="1" thickBot="1" x14ac:dyDescent="0.3">
      <c r="A32" s="2" t="s">
        <v>9018</v>
      </c>
      <c r="B32" s="40">
        <v>45276</v>
      </c>
      <c r="C32" s="2" t="s">
        <v>1</v>
      </c>
      <c r="D32" s="2" t="s">
        <v>0</v>
      </c>
      <c r="E32" s="2" t="s">
        <v>9242</v>
      </c>
      <c r="F32" s="2" t="s">
        <v>9243</v>
      </c>
      <c r="G32" s="33">
        <v>61</v>
      </c>
      <c r="H32" s="38">
        <v>61</v>
      </c>
      <c r="I32" s="39" t="s">
        <v>7676</v>
      </c>
      <c r="J32" s="32" t="s">
        <v>7675</v>
      </c>
      <c r="K32" s="2">
        <v>0</v>
      </c>
      <c r="L32" s="2">
        <v>0</v>
      </c>
      <c r="M32" s="32">
        <v>0</v>
      </c>
      <c r="N32" s="2">
        <v>0</v>
      </c>
      <c r="O32" s="2">
        <v>0</v>
      </c>
      <c r="P32" s="2">
        <v>0</v>
      </c>
      <c r="Q32" s="32">
        <v>0</v>
      </c>
      <c r="S32" s="2" t="s">
        <v>1</v>
      </c>
    </row>
    <row r="33" spans="1:19" ht="15.75" hidden="1" thickBot="1" x14ac:dyDescent="0.3">
      <c r="A33" s="2" t="s">
        <v>9018</v>
      </c>
      <c r="B33" s="40">
        <v>45273</v>
      </c>
      <c r="C33" s="2" t="s">
        <v>1</v>
      </c>
      <c r="D33" s="2" t="s">
        <v>0</v>
      </c>
      <c r="E33" s="2" t="s">
        <v>9242</v>
      </c>
      <c r="F33" s="2" t="s">
        <v>9243</v>
      </c>
      <c r="G33" s="33">
        <v>60</v>
      </c>
      <c r="H33" s="38">
        <v>60</v>
      </c>
      <c r="I33" s="39" t="s">
        <v>1529</v>
      </c>
      <c r="J33" s="32" t="s">
        <v>1530</v>
      </c>
      <c r="K33" s="2">
        <v>0</v>
      </c>
      <c r="L33" s="2">
        <v>0</v>
      </c>
      <c r="M33" s="32">
        <v>1125</v>
      </c>
      <c r="N33" s="2">
        <v>146.25</v>
      </c>
      <c r="O33" s="2">
        <v>0</v>
      </c>
      <c r="P33" s="2">
        <v>0</v>
      </c>
      <c r="Q33" s="32">
        <v>1271.25</v>
      </c>
      <c r="S33" s="2" t="s">
        <v>1</v>
      </c>
    </row>
    <row r="34" spans="1:19" ht="15.75" hidden="1" thickBot="1" x14ac:dyDescent="0.3">
      <c r="A34" s="2" t="s">
        <v>9018</v>
      </c>
      <c r="B34" s="40">
        <v>45273</v>
      </c>
      <c r="C34" s="2" t="s">
        <v>1</v>
      </c>
      <c r="D34" s="2" t="s">
        <v>0</v>
      </c>
      <c r="E34" s="2" t="s">
        <v>9242</v>
      </c>
      <c r="F34" s="2" t="s">
        <v>9243</v>
      </c>
      <c r="G34" s="33">
        <v>59</v>
      </c>
      <c r="H34" s="38">
        <v>59</v>
      </c>
      <c r="I34" s="39" t="s">
        <v>1529</v>
      </c>
      <c r="J34" s="32" t="s">
        <v>1530</v>
      </c>
      <c r="K34" s="2">
        <v>0</v>
      </c>
      <c r="L34" s="2">
        <v>0</v>
      </c>
      <c r="M34" s="32">
        <v>1125</v>
      </c>
      <c r="N34" s="2">
        <v>146.25</v>
      </c>
      <c r="O34" s="2">
        <v>0</v>
      </c>
      <c r="P34" s="2">
        <v>0</v>
      </c>
      <c r="Q34" s="32">
        <v>1271.25</v>
      </c>
      <c r="S34" s="2" t="s">
        <v>1</v>
      </c>
    </row>
    <row r="35" spans="1:19" ht="15.75" hidden="1" thickBot="1" x14ac:dyDescent="0.3">
      <c r="A35" s="2" t="s">
        <v>9018</v>
      </c>
      <c r="B35" s="40">
        <v>45273</v>
      </c>
      <c r="C35" s="2" t="s">
        <v>1</v>
      </c>
      <c r="D35" s="2" t="s">
        <v>0</v>
      </c>
      <c r="E35" s="2" t="s">
        <v>9242</v>
      </c>
      <c r="F35" s="2" t="s">
        <v>9243</v>
      </c>
      <c r="G35" s="33">
        <v>58</v>
      </c>
      <c r="H35" s="38">
        <v>58</v>
      </c>
      <c r="I35" s="39" t="s">
        <v>1529</v>
      </c>
      <c r="J35" s="32" t="s">
        <v>1530</v>
      </c>
      <c r="K35" s="2">
        <v>0</v>
      </c>
      <c r="L35" s="2">
        <v>0</v>
      </c>
      <c r="M35" s="32">
        <v>945</v>
      </c>
      <c r="N35" s="2">
        <v>122.85000000000001</v>
      </c>
      <c r="O35" s="2">
        <v>0</v>
      </c>
      <c r="P35" s="2">
        <v>0</v>
      </c>
      <c r="Q35" s="32">
        <v>1067.8499999999999</v>
      </c>
      <c r="S35" s="2" t="s">
        <v>1</v>
      </c>
    </row>
    <row r="36" spans="1:19" ht="15.75" hidden="1" thickBot="1" x14ac:dyDescent="0.3">
      <c r="A36" s="2" t="s">
        <v>9018</v>
      </c>
      <c r="B36" s="40">
        <v>45271</v>
      </c>
      <c r="C36" s="2" t="s">
        <v>1</v>
      </c>
      <c r="D36" s="2" t="s">
        <v>0</v>
      </c>
      <c r="E36" s="2" t="s">
        <v>9242</v>
      </c>
      <c r="F36" s="2" t="s">
        <v>9243</v>
      </c>
      <c r="G36" s="33">
        <v>57</v>
      </c>
      <c r="H36" s="38">
        <v>57</v>
      </c>
      <c r="I36" s="39" t="s">
        <v>1529</v>
      </c>
      <c r="J36" s="32" t="s">
        <v>1530</v>
      </c>
      <c r="K36" s="2">
        <v>0</v>
      </c>
      <c r="L36" s="2">
        <v>0</v>
      </c>
      <c r="M36" s="32">
        <v>810</v>
      </c>
      <c r="N36" s="2">
        <v>105.3</v>
      </c>
      <c r="O36" s="2">
        <v>0</v>
      </c>
      <c r="P36" s="2">
        <v>0</v>
      </c>
      <c r="Q36" s="32">
        <v>915.3</v>
      </c>
      <c r="S36" s="2" t="s">
        <v>1</v>
      </c>
    </row>
    <row r="37" spans="1:19" ht="15.75" hidden="1" thickBot="1" x14ac:dyDescent="0.3">
      <c r="A37" s="2" t="s">
        <v>9018</v>
      </c>
      <c r="B37" s="40">
        <v>45271</v>
      </c>
      <c r="C37" s="2" t="s">
        <v>1</v>
      </c>
      <c r="D37" s="2" t="s">
        <v>0</v>
      </c>
      <c r="E37" s="2" t="s">
        <v>9242</v>
      </c>
      <c r="F37" s="2" t="s">
        <v>9243</v>
      </c>
      <c r="G37" s="33">
        <v>56</v>
      </c>
      <c r="H37" s="38">
        <v>56</v>
      </c>
      <c r="I37" s="39" t="s">
        <v>1529</v>
      </c>
      <c r="J37" s="32" t="s">
        <v>1530</v>
      </c>
      <c r="K37" s="2">
        <v>0</v>
      </c>
      <c r="L37" s="2">
        <v>0</v>
      </c>
      <c r="M37" s="32">
        <v>585</v>
      </c>
      <c r="N37" s="2">
        <v>76.05</v>
      </c>
      <c r="O37" s="2">
        <v>0</v>
      </c>
      <c r="P37" s="2">
        <v>0</v>
      </c>
      <c r="Q37" s="32">
        <v>661.05</v>
      </c>
      <c r="S37" s="2" t="s">
        <v>1</v>
      </c>
    </row>
    <row r="38" spans="1:19" ht="15.75" hidden="1" thickBot="1" x14ac:dyDescent="0.3">
      <c r="A38" s="2" t="s">
        <v>9018</v>
      </c>
      <c r="B38" s="40">
        <v>45266</v>
      </c>
      <c r="C38" s="2" t="s">
        <v>1</v>
      </c>
      <c r="D38" s="2" t="s">
        <v>0</v>
      </c>
      <c r="E38" s="2" t="s">
        <v>9242</v>
      </c>
      <c r="F38" s="2" t="s">
        <v>9243</v>
      </c>
      <c r="G38" s="33">
        <v>55</v>
      </c>
      <c r="H38" s="38">
        <v>55</v>
      </c>
      <c r="I38" s="39" t="s">
        <v>9252</v>
      </c>
      <c r="J38" s="32" t="s">
        <v>9241</v>
      </c>
      <c r="K38" s="2">
        <v>0</v>
      </c>
      <c r="L38" s="2">
        <v>0</v>
      </c>
      <c r="M38" s="32">
        <v>473.96</v>
      </c>
      <c r="N38" s="2">
        <v>61.614800000000002</v>
      </c>
      <c r="O38" s="2">
        <v>0</v>
      </c>
      <c r="P38" s="2">
        <v>0</v>
      </c>
      <c r="Q38" s="32">
        <v>535.57479999999998</v>
      </c>
      <c r="S38" s="2" t="s">
        <v>1</v>
      </c>
    </row>
    <row r="39" spans="1:19" ht="15.75" hidden="1" thickBot="1" x14ac:dyDescent="0.3">
      <c r="A39" s="2" t="s">
        <v>9018</v>
      </c>
      <c r="B39" s="40">
        <v>45261</v>
      </c>
      <c r="C39" s="2" t="s">
        <v>1</v>
      </c>
      <c r="D39" s="2" t="s">
        <v>0</v>
      </c>
      <c r="E39" s="2" t="s">
        <v>9242</v>
      </c>
      <c r="F39" s="2" t="s">
        <v>9243</v>
      </c>
      <c r="G39" s="33">
        <v>54</v>
      </c>
      <c r="H39" s="38">
        <v>54</v>
      </c>
      <c r="I39" s="39" t="s">
        <v>3103</v>
      </c>
      <c r="J39" s="32" t="s">
        <v>3104</v>
      </c>
      <c r="K39" s="2">
        <v>0</v>
      </c>
      <c r="L39" s="2">
        <v>0</v>
      </c>
      <c r="M39" s="32">
        <v>3216.6</v>
      </c>
      <c r="N39" s="2">
        <v>418.15800000000002</v>
      </c>
      <c r="O39" s="2">
        <v>0</v>
      </c>
      <c r="P39" s="2">
        <v>0</v>
      </c>
      <c r="Q39" s="32">
        <v>3634.7579999999998</v>
      </c>
      <c r="S39" s="2" t="s">
        <v>1</v>
      </c>
    </row>
    <row r="40" spans="1:19" ht="15.75" hidden="1" thickBot="1" x14ac:dyDescent="0.3">
      <c r="I40"/>
    </row>
    <row r="41" spans="1:19" ht="15.75" hidden="1" thickBot="1" x14ac:dyDescent="0.3">
      <c r="I41"/>
    </row>
    <row r="42" spans="1:19" ht="15.75" thickBot="1" x14ac:dyDescent="0.3">
      <c r="A42" s="162"/>
      <c r="B42" s="162"/>
      <c r="C42" s="162"/>
      <c r="D42" s="162"/>
      <c r="E42" s="162"/>
      <c r="F42" s="162"/>
      <c r="G42" s="162"/>
      <c r="H42" s="162"/>
      <c r="I42" s="162"/>
      <c r="J42" s="163"/>
      <c r="K42" s="4">
        <f>+SUBTOTAL(9,Tabla2[VENTA EXENTA])</f>
        <v>0</v>
      </c>
      <c r="L42" s="4">
        <f>+SUBTOTAL(9,Tabla2[VENTA NO SUJETA])</f>
        <v>0</v>
      </c>
      <c r="M42" s="3">
        <f>+SUBTOTAL(9,Tabla2[V. GRAVADA])</f>
        <v>21337.320000000003</v>
      </c>
      <c r="N42" s="4">
        <f>+SUBTOTAL(9,Tabla2[D.FISCAL])</f>
        <v>2773.8516</v>
      </c>
      <c r="O42" s="4">
        <f>+SUBTOTAL(9,Tabla2[V CTA DE 3])</f>
        <v>0</v>
      </c>
      <c r="P42" s="4">
        <f>+SUBTOTAL(9,Tabla2[D. FISCAL A 3])</f>
        <v>0</v>
      </c>
      <c r="Q42" s="4">
        <f>+SUBTOTAL(9,Tabla2[VENTA TOTAL])</f>
        <v>24111.171600000001</v>
      </c>
      <c r="R42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42:J42"/>
  </mergeCells>
  <phoneticPr fontId="8" type="noConversion"/>
  <conditionalFormatting sqref="G1:G1048576">
    <cfRule type="duplicateValues" dxfId="11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8930</v>
      </c>
      <c r="B28" t="s">
        <v>8931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8850</v>
      </c>
      <c r="B31" t="s">
        <v>8851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8850</v>
      </c>
      <c r="B34" t="s">
        <v>8851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8928</v>
      </c>
      <c r="B77" t="s">
        <v>8929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8927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8925</v>
      </c>
      <c r="B86" t="s">
        <v>8926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8889</v>
      </c>
      <c r="B100" t="s">
        <v>8890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8850</v>
      </c>
      <c r="B106" t="s">
        <v>8851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8889</v>
      </c>
      <c r="B113" t="s">
        <v>8890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8883</v>
      </c>
      <c r="B115" t="s">
        <v>8884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8850</v>
      </c>
      <c r="B120" t="s">
        <v>8851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8850</v>
      </c>
      <c r="B122" t="s">
        <v>8851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8923</v>
      </c>
      <c r="B130" t="s">
        <v>8924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8885</v>
      </c>
      <c r="B150" t="s">
        <v>8886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8907</v>
      </c>
      <c r="B154" t="s">
        <v>8908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8905</v>
      </c>
      <c r="B183" t="s">
        <v>8906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8850</v>
      </c>
      <c r="B208" t="s">
        <v>8851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8820</v>
      </c>
      <c r="B225" t="s">
        <v>8821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8883</v>
      </c>
      <c r="B243" t="s">
        <v>8884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8903</v>
      </c>
      <c r="B245" t="s">
        <v>8904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8901</v>
      </c>
      <c r="B249" t="s">
        <v>8902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8899</v>
      </c>
      <c r="B262" t="s">
        <v>8900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8897</v>
      </c>
      <c r="B315" t="s">
        <v>8898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8895</v>
      </c>
      <c r="B325" t="s">
        <v>8896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8893</v>
      </c>
      <c r="B359" t="s">
        <v>8894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8891</v>
      </c>
      <c r="B396" t="s">
        <v>8892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8889</v>
      </c>
      <c r="B411" t="s">
        <v>8890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8887</v>
      </c>
      <c r="B418" t="s">
        <v>8888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8885</v>
      </c>
      <c r="B435" t="s">
        <v>8886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8883</v>
      </c>
      <c r="B505" t="s">
        <v>8884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8874</v>
      </c>
      <c r="B523" t="s">
        <v>8875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8872</v>
      </c>
      <c r="B537" t="s">
        <v>8873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8850</v>
      </c>
      <c r="B623" t="s">
        <v>8851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8858</v>
      </c>
      <c r="B626" t="s">
        <v>8859</v>
      </c>
    </row>
    <row r="627" spans="1:2" x14ac:dyDescent="0.25">
      <c r="A627" t="s">
        <v>8858</v>
      </c>
      <c r="B627" t="s">
        <v>8859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8856</v>
      </c>
      <c r="B631" t="s">
        <v>8857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8854</v>
      </c>
      <c r="B637" t="s">
        <v>8855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8852</v>
      </c>
      <c r="B643" t="s">
        <v>8853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8850</v>
      </c>
      <c r="B645" t="s">
        <v>8851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8852</v>
      </c>
      <c r="B647" t="s">
        <v>8853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8850</v>
      </c>
      <c r="B656" t="s">
        <v>8851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8824</v>
      </c>
      <c r="B701" t="s">
        <v>8825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8822</v>
      </c>
      <c r="B705" t="s">
        <v>8823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8820</v>
      </c>
      <c r="B841" t="s">
        <v>8821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8818</v>
      </c>
      <c r="B856" t="s">
        <v>8819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8816</v>
      </c>
      <c r="B880" t="s">
        <v>8817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8814</v>
      </c>
      <c r="B904" t="s">
        <v>8815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8812</v>
      </c>
      <c r="B1025" t="s">
        <v>8813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8810</v>
      </c>
      <c r="B1028" t="s">
        <v>8811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8808</v>
      </c>
      <c r="B1068" t="s">
        <v>8809</v>
      </c>
    </row>
    <row r="1069" spans="1:2" x14ac:dyDescent="0.25">
      <c r="A1069" t="s">
        <v>8806</v>
      </c>
      <c r="B1069" t="s">
        <v>8807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8804</v>
      </c>
      <c r="B1090" t="s">
        <v>8805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8802</v>
      </c>
      <c r="B1188" t="s">
        <v>8803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8801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8799</v>
      </c>
      <c r="B1298" t="s">
        <v>8800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8797</v>
      </c>
      <c r="B1326" t="s">
        <v>8798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6" sqref="D6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9006</v>
      </c>
      <c r="XFD3" t="s">
        <v>7981</v>
      </c>
    </row>
    <row r="4" spans="2:4 16384:16384" x14ac:dyDescent="0.25">
      <c r="B4" s="67" t="s">
        <v>3</v>
      </c>
      <c r="D4" s="73" t="s">
        <v>1</v>
      </c>
      <c r="XFD4" t="s">
        <v>8153</v>
      </c>
    </row>
    <row r="5" spans="2:4 16384:16384" ht="14.25" customHeight="1" x14ac:dyDescent="0.25">
      <c r="B5" s="68" t="s">
        <v>4</v>
      </c>
      <c r="D5" s="73" t="s">
        <v>7706</v>
      </c>
      <c r="XFD5" t="s">
        <v>8265</v>
      </c>
    </row>
    <row r="6" spans="2:4 16384:16384" ht="14.25" customHeight="1" x14ac:dyDescent="0.25">
      <c r="B6" s="69" t="s">
        <v>69</v>
      </c>
      <c r="D6" s="74" t="s">
        <v>8136</v>
      </c>
      <c r="XFD6" t="s">
        <v>8322</v>
      </c>
    </row>
    <row r="7" spans="2:4 16384:16384" ht="14.25" customHeight="1" x14ac:dyDescent="0.25">
      <c r="B7" s="69" t="s">
        <v>68</v>
      </c>
      <c r="D7" s="74" t="s">
        <v>8137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disablePrompts="1"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9"/>
  <sheetViews>
    <sheetView workbookViewId="0">
      <selection activeCell="E20" sqref="E20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7981</v>
      </c>
      <c r="B3" s="1" t="s">
        <v>9221</v>
      </c>
      <c r="C3" t="s">
        <v>1</v>
      </c>
      <c r="D3" s="1">
        <v>11</v>
      </c>
      <c r="E3" t="s">
        <v>9224</v>
      </c>
      <c r="F3" t="s">
        <v>9225</v>
      </c>
      <c r="G3">
        <v>2</v>
      </c>
      <c r="H3">
        <v>2</v>
      </c>
      <c r="I3">
        <v>2</v>
      </c>
      <c r="J3">
        <v>2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1183.97</v>
      </c>
      <c r="S3" s="2">
        <v>0</v>
      </c>
      <c r="T3" s="2">
        <v>0</v>
      </c>
      <c r="U3" s="2">
        <v>1183.97</v>
      </c>
      <c r="V3" t="s">
        <v>55</v>
      </c>
    </row>
    <row r="4" spans="1:22" x14ac:dyDescent="0.25">
      <c r="A4" t="s">
        <v>7981</v>
      </c>
      <c r="B4" s="1" t="s">
        <v>9221</v>
      </c>
      <c r="C4" t="s">
        <v>1</v>
      </c>
      <c r="D4" s="1">
        <v>11</v>
      </c>
      <c r="E4" t="s">
        <v>9226</v>
      </c>
      <c r="F4" t="s">
        <v>9227</v>
      </c>
      <c r="G4">
        <v>50</v>
      </c>
      <c r="H4">
        <v>50</v>
      </c>
      <c r="I4">
        <v>50</v>
      </c>
      <c r="J4">
        <v>50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1183.97</v>
      </c>
      <c r="S4" s="2">
        <v>0</v>
      </c>
      <c r="T4" s="2">
        <v>0</v>
      </c>
      <c r="U4" s="2">
        <v>1183.97</v>
      </c>
      <c r="V4" t="s">
        <v>55</v>
      </c>
    </row>
    <row r="5" spans="1:22" x14ac:dyDescent="0.25">
      <c r="A5" t="s">
        <v>7981</v>
      </c>
      <c r="B5" s="1" t="s">
        <v>9221</v>
      </c>
      <c r="C5" t="s">
        <v>1</v>
      </c>
      <c r="D5" s="1">
        <v>11</v>
      </c>
      <c r="E5" t="s">
        <v>9226</v>
      </c>
      <c r="F5" t="s">
        <v>9227</v>
      </c>
      <c r="G5">
        <v>49</v>
      </c>
      <c r="H5">
        <v>49</v>
      </c>
      <c r="I5">
        <v>49</v>
      </c>
      <c r="J5">
        <v>49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1183.97</v>
      </c>
      <c r="S5" s="2">
        <v>0</v>
      </c>
      <c r="T5" s="2">
        <v>0</v>
      </c>
      <c r="U5" s="2">
        <v>1183.97</v>
      </c>
      <c r="V5" t="s">
        <v>55</v>
      </c>
    </row>
    <row r="6" spans="1:22" ht="15.75" thickBot="1" x14ac:dyDescent="0.3">
      <c r="A6" t="s">
        <v>7981</v>
      </c>
      <c r="B6" s="1" t="s">
        <v>9221</v>
      </c>
      <c r="C6" t="s">
        <v>1</v>
      </c>
      <c r="D6" s="1">
        <v>11</v>
      </c>
      <c r="E6" t="s">
        <v>9226</v>
      </c>
      <c r="F6" t="s">
        <v>9227</v>
      </c>
      <c r="G6">
        <v>48</v>
      </c>
      <c r="H6">
        <v>48</v>
      </c>
      <c r="I6">
        <v>48</v>
      </c>
      <c r="J6">
        <v>48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1057.1099999999999</v>
      </c>
      <c r="S6" s="2">
        <v>0</v>
      </c>
      <c r="T6" s="2">
        <v>0</v>
      </c>
      <c r="U6" s="2">
        <v>1057.1099999999999</v>
      </c>
      <c r="V6" t="s">
        <v>55</v>
      </c>
    </row>
    <row r="7" spans="1:22" ht="15.75" thickBot="1" x14ac:dyDescent="0.3">
      <c r="A7" s="161" t="s">
        <v>76</v>
      </c>
      <c r="B7" s="162"/>
      <c r="C7" s="162"/>
      <c r="D7" s="162"/>
      <c r="E7" s="162"/>
      <c r="F7" s="162"/>
      <c r="G7" s="162"/>
      <c r="H7" s="162"/>
      <c r="I7" s="162"/>
      <c r="J7" s="162"/>
      <c r="K7" s="163"/>
      <c r="L7" s="4">
        <f>+SUBTOTAL(9,Tabla3[V EXENTA])</f>
        <v>0</v>
      </c>
      <c r="M7" s="4">
        <f>+SUBTOTAL(9,Tabla3[VENTAS NO])</f>
        <v>0</v>
      </c>
      <c r="N7" s="4">
        <f>+SUBTOTAL(9,Tabla3[V NO SUJETAS])</f>
        <v>0</v>
      </c>
      <c r="O7" s="4">
        <f>+SUBTOTAL(9,Tabla3[V GRAVADAS])</f>
        <v>0</v>
      </c>
      <c r="P7" s="4">
        <f>+SUBTOTAL(9,Tabla3[EX IN CA])</f>
        <v>0</v>
      </c>
      <c r="Q7" s="4">
        <f>+SUBTOTAL(9,Tabla3[EX OUT CA])</f>
        <v>0</v>
      </c>
      <c r="R7" s="4">
        <f>+SUBTOTAL(9,Tabla3[EX SERVICE])</f>
        <v>4609.0199999999995</v>
      </c>
      <c r="S7" s="4">
        <f>+SUBTOTAL(9,Tabla3[V ZONA FRAN])</f>
        <v>0</v>
      </c>
      <c r="T7" s="4">
        <f>+SUBTOTAL(9,Tabla3[V CTA A 3ERO])</f>
        <v>0</v>
      </c>
      <c r="U7" s="4">
        <f>+SUBTOTAL(9,Tabla3[TOTAL VENTA])</f>
        <v>4609.0199999999995</v>
      </c>
    </row>
    <row r="8" spans="1:22" x14ac:dyDescent="0.25">
      <c r="O8" s="2">
        <f>O7/1.13</f>
        <v>0</v>
      </c>
    </row>
    <row r="9" spans="1:22" x14ac:dyDescent="0.25">
      <c r="O9" s="2">
        <f>O8*0.13</f>
        <v>0</v>
      </c>
    </row>
  </sheetData>
  <mergeCells count="1">
    <mergeCell ref="A7:K7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8921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8921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2" sqref="D2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27.75" customHeight="1" thickBot="1" x14ac:dyDescent="0.3">
      <c r="D2" t="str">
        <f>(VLOOKUP(D5,Tabla4[],2,FALSE))</f>
        <v>DISTRIBUIDORA DE LUBRICANTES Y COMBUSTIBLES, S.A. DE C.V.</v>
      </c>
    </row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2202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9438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19"/>
  <sheetViews>
    <sheetView showGridLines="0" workbookViewId="0">
      <selection activeCell="C2" sqref="C2"/>
    </sheetView>
  </sheetViews>
  <sheetFormatPr baseColWidth="10" defaultColWidth="11.42578125" defaultRowHeight="15" x14ac:dyDescent="0.25"/>
  <cols>
    <col min="1" max="1" width="11.42578125" style="1"/>
    <col min="2" max="2" width="30.425781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2202</v>
      </c>
      <c r="D2" s="13">
        <v>45271</v>
      </c>
      <c r="E2" t="s">
        <v>8264</v>
      </c>
      <c r="F2" t="s">
        <v>9438</v>
      </c>
      <c r="G2" t="s">
        <v>9439</v>
      </c>
      <c r="H2" s="2">
        <v>1048.5999999999999</v>
      </c>
      <c r="I2" s="2">
        <v>10.485999999999999</v>
      </c>
      <c r="J2">
        <v>7</v>
      </c>
    </row>
    <row r="3" spans="1:10" s="18" customFormat="1" x14ac:dyDescent="0.25">
      <c r="A3" t="s">
        <v>7944</v>
      </c>
      <c r="B3"/>
      <c r="C3" t="s">
        <v>3103</v>
      </c>
      <c r="D3" s="13">
        <v>45322</v>
      </c>
      <c r="E3" t="s">
        <v>8264</v>
      </c>
      <c r="F3" t="s">
        <v>9436</v>
      </c>
      <c r="G3" t="s">
        <v>9437</v>
      </c>
      <c r="H3" s="2">
        <v>4420.6000000000004</v>
      </c>
      <c r="I3" s="2">
        <v>44.206000000000003</v>
      </c>
      <c r="J3">
        <v>7</v>
      </c>
    </row>
    <row r="4" spans="1:10" s="18" customFormat="1" x14ac:dyDescent="0.25">
      <c r="A4" t="s">
        <v>7944</v>
      </c>
      <c r="B4"/>
      <c r="C4" t="s">
        <v>3067</v>
      </c>
      <c r="D4" s="13">
        <v>45322</v>
      </c>
      <c r="E4" t="s">
        <v>8264</v>
      </c>
      <c r="F4" t="s">
        <v>9435</v>
      </c>
      <c r="G4" t="s">
        <v>9440</v>
      </c>
      <c r="H4" s="2">
        <v>1798</v>
      </c>
      <c r="I4" s="2">
        <v>17.98</v>
      </c>
      <c r="J4">
        <v>7</v>
      </c>
    </row>
    <row r="5" spans="1:10" s="18" customFormat="1" x14ac:dyDescent="0.25">
      <c r="A5" t="s">
        <v>7719</v>
      </c>
      <c r="B5"/>
      <c r="C5"/>
      <c r="D5" s="13"/>
      <c r="E5" s="15">
        <f>SUBTOTAL(109,Tabla6[Tipo de documento])</f>
        <v>0</v>
      </c>
      <c r="F5" s="15">
        <f>SUBTOTAL(109,Tabla6[Serie])</f>
        <v>0</v>
      </c>
      <c r="G5" s="15"/>
      <c r="H5" s="36">
        <f>SUBTOTAL(109,Tabla6[Monto sujeto])</f>
        <v>7267.2000000000007</v>
      </c>
      <c r="I5" s="36">
        <f>SUBTOTAL(109,Tabla6[Monto Retención 1%])</f>
        <v>72.671999999999997</v>
      </c>
      <c r="J5" s="19">
        <f>SUBTOTAL(109,Tabla6[ANEXO])</f>
        <v>21</v>
      </c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0"/>
      <c r="I276" s="80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0"/>
      <c r="I277" s="80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0"/>
      <c r="I278" s="80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0"/>
      <c r="I279" s="80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80"/>
      <c r="I280" s="80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80"/>
      <c r="I281" s="80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80"/>
      <c r="I282" s="80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80"/>
      <c r="I283" s="80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80"/>
      <c r="I284" s="80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80"/>
      <c r="I285" s="80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80"/>
      <c r="I286" s="80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80"/>
      <c r="I287" s="80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80"/>
      <c r="I288" s="80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80"/>
      <c r="I289" s="80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80"/>
      <c r="I290" s="80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80"/>
      <c r="I291" s="80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80"/>
      <c r="I292" s="80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80"/>
      <c r="I293" s="80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80"/>
      <c r="I294" s="80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80"/>
      <c r="I295" s="80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80"/>
      <c r="I296" s="80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80"/>
      <c r="I297" s="80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80"/>
      <c r="I298" s="80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80"/>
      <c r="I299" s="80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80"/>
      <c r="I300" s="80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80"/>
      <c r="I301" s="80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80"/>
      <c r="I302" s="80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80"/>
      <c r="I303" s="80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80"/>
      <c r="I304" s="80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80"/>
      <c r="I305" s="80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80"/>
      <c r="I306" s="80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80"/>
      <c r="I307" s="80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80"/>
      <c r="I308" s="80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80"/>
      <c r="I309" s="80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80"/>
      <c r="I310" s="80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80"/>
      <c r="I311" s="80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80"/>
      <c r="I312" s="80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80"/>
      <c r="I313" s="80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80"/>
      <c r="I314" s="80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80"/>
      <c r="I315" s="80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80"/>
      <c r="I316" s="80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80"/>
      <c r="I317" s="80"/>
      <c r="J317" s="1"/>
    </row>
    <row r="318" spans="1:10" s="18" customFormat="1" x14ac:dyDescent="0.25">
      <c r="A318" s="1"/>
      <c r="B318" s="1"/>
      <c r="C318" s="1"/>
      <c r="D318" s="13"/>
      <c r="E318" s="1"/>
      <c r="F318" s="1"/>
      <c r="G318" s="19"/>
      <c r="H318" s="80"/>
      <c r="I318" s="80"/>
      <c r="J318" s="1"/>
    </row>
    <row r="319" spans="1:10" s="18" customFormat="1" x14ac:dyDescent="0.25">
      <c r="A319" s="1"/>
      <c r="B319" s="1"/>
      <c r="C319" s="1"/>
      <c r="D319" s="13"/>
      <c r="E319" s="1"/>
      <c r="F319" s="1"/>
      <c r="G319" s="19"/>
      <c r="H319" s="80"/>
      <c r="I319" s="80"/>
      <c r="J319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49"/>
  <sheetViews>
    <sheetView topLeftCell="A739" workbookViewId="0">
      <selection activeCell="A758" sqref="A75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8797</v>
      </c>
      <c r="B427" t="s">
        <v>8798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8799</v>
      </c>
      <c r="B429" t="s">
        <v>8800</v>
      </c>
    </row>
    <row r="430" spans="1:2" x14ac:dyDescent="0.25">
      <c r="A430" s="1" t="s">
        <v>8626</v>
      </c>
      <c r="B430" t="s">
        <v>8801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8847</v>
      </c>
      <c r="B536" t="s">
        <v>8848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0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2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8802</v>
      </c>
      <c r="B4332" t="s">
        <v>8803</v>
      </c>
    </row>
    <row r="4333" spans="1:2" x14ac:dyDescent="0.25">
      <c r="A4333" s="14" t="s">
        <v>8804</v>
      </c>
      <c r="B4333" t="s">
        <v>8805</v>
      </c>
    </row>
    <row r="4334" spans="1:2" x14ac:dyDescent="0.25">
      <c r="A4334" s="14" t="s">
        <v>8806</v>
      </c>
      <c r="B4334" t="s">
        <v>8807</v>
      </c>
    </row>
    <row r="4335" spans="1:2" x14ac:dyDescent="0.25">
      <c r="A4335" s="14" t="s">
        <v>8808</v>
      </c>
      <c r="B4335" t="s">
        <v>8809</v>
      </c>
    </row>
    <row r="4336" spans="1:2" x14ac:dyDescent="0.25">
      <c r="A4336" s="14" t="s">
        <v>8810</v>
      </c>
      <c r="B4336" t="s">
        <v>8811</v>
      </c>
    </row>
    <row r="4337" spans="1:2" x14ac:dyDescent="0.25">
      <c r="A4337" s="14" t="s">
        <v>8812</v>
      </c>
      <c r="B4337" t="s">
        <v>8813</v>
      </c>
    </row>
    <row r="4338" spans="1:2" x14ac:dyDescent="0.25">
      <c r="A4338" s="14" t="s">
        <v>8814</v>
      </c>
      <c r="B4338" t="s">
        <v>8815</v>
      </c>
    </row>
    <row r="4339" spans="1:2" x14ac:dyDescent="0.25">
      <c r="A4339" s="14" t="s">
        <v>8816</v>
      </c>
      <c r="B4339" t="s">
        <v>8817</v>
      </c>
    </row>
    <row r="4340" spans="1:2" x14ac:dyDescent="0.25">
      <c r="A4340" s="14" t="s">
        <v>8818</v>
      </c>
      <c r="B4340" t="s">
        <v>8819</v>
      </c>
    </row>
    <row r="4341" spans="1:2" x14ac:dyDescent="0.25">
      <c r="A4341" s="1" t="s">
        <v>8820</v>
      </c>
      <c r="B4341" t="s">
        <v>8821</v>
      </c>
    </row>
    <row r="4342" spans="1:2" x14ac:dyDescent="0.25">
      <c r="A4342" s="1" t="s">
        <v>8822</v>
      </c>
      <c r="B4342" t="s">
        <v>8823</v>
      </c>
    </row>
    <row r="4343" spans="1:2" x14ac:dyDescent="0.25">
      <c r="A4343" s="1" t="s">
        <v>8824</v>
      </c>
      <c r="B4343" t="s">
        <v>8825</v>
      </c>
    </row>
    <row r="4344" spans="1:2" x14ac:dyDescent="0.25">
      <c r="A4344" s="22" t="s">
        <v>8850</v>
      </c>
      <c r="B4344" t="s">
        <v>8851</v>
      </c>
    </row>
    <row r="4345" spans="1:2" x14ac:dyDescent="0.25">
      <c r="A4345" s="1" t="s">
        <v>8852</v>
      </c>
      <c r="B4345" t="s">
        <v>8853</v>
      </c>
    </row>
    <row r="4346" spans="1:2" x14ac:dyDescent="0.25">
      <c r="A4346" s="1" t="s">
        <v>8854</v>
      </c>
      <c r="B4346" t="s">
        <v>8855</v>
      </c>
    </row>
    <row r="4347" spans="1:2" x14ac:dyDescent="0.25">
      <c r="A4347" s="1" t="s">
        <v>8856</v>
      </c>
      <c r="B4347" t="s">
        <v>8857</v>
      </c>
    </row>
    <row r="4348" spans="1:2" x14ac:dyDescent="0.25">
      <c r="A4348" s="1" t="s">
        <v>8858</v>
      </c>
      <c r="B4348" t="s">
        <v>8859</v>
      </c>
    </row>
    <row r="4349" spans="1:2" x14ac:dyDescent="0.25">
      <c r="A4349" s="1" t="s">
        <v>8862</v>
      </c>
      <c r="B4349" t="s">
        <v>8863</v>
      </c>
    </row>
    <row r="4350" spans="1:2" x14ac:dyDescent="0.25">
      <c r="A4350" s="1" t="s">
        <v>8864</v>
      </c>
      <c r="B4350" t="s">
        <v>8865</v>
      </c>
    </row>
    <row r="4351" spans="1:2" x14ac:dyDescent="0.25">
      <c r="A4351" s="1" t="s">
        <v>8867</v>
      </c>
      <c r="B4351" t="s">
        <v>8868</v>
      </c>
    </row>
    <row r="4352" spans="1:2" x14ac:dyDescent="0.25">
      <c r="A4352" s="1" t="s">
        <v>8870</v>
      </c>
      <c r="B4352" t="s">
        <v>8871</v>
      </c>
    </row>
    <row r="4353" spans="1:2" x14ac:dyDescent="0.25">
      <c r="A4353" s="1" t="s">
        <v>8872</v>
      </c>
      <c r="B4353" t="s">
        <v>8873</v>
      </c>
    </row>
    <row r="4354" spans="1:2" x14ac:dyDescent="0.25">
      <c r="A4354" s="1" t="s">
        <v>8874</v>
      </c>
      <c r="B4354" t="s">
        <v>8875</v>
      </c>
    </row>
    <row r="4355" spans="1:2" x14ac:dyDescent="0.25">
      <c r="A4355" s="1" t="s">
        <v>8883</v>
      </c>
      <c r="B4355" t="s">
        <v>8884</v>
      </c>
    </row>
    <row r="4356" spans="1:2" x14ac:dyDescent="0.25">
      <c r="A4356" s="1" t="s">
        <v>8885</v>
      </c>
      <c r="B4356" t="s">
        <v>8886</v>
      </c>
    </row>
    <row r="4357" spans="1:2" x14ac:dyDescent="0.25">
      <c r="A4357" s="1" t="s">
        <v>8887</v>
      </c>
      <c r="B4357" t="s">
        <v>8888</v>
      </c>
    </row>
    <row r="4358" spans="1:2" x14ac:dyDescent="0.25">
      <c r="A4358" s="1" t="s">
        <v>8889</v>
      </c>
      <c r="B4358" t="s">
        <v>8890</v>
      </c>
    </row>
    <row r="4359" spans="1:2" x14ac:dyDescent="0.25">
      <c r="A4359" s="1" t="s">
        <v>8891</v>
      </c>
      <c r="B4359" t="s">
        <v>8892</v>
      </c>
    </row>
    <row r="4360" spans="1:2" x14ac:dyDescent="0.25">
      <c r="A4360" s="1" t="s">
        <v>8893</v>
      </c>
      <c r="B4360" t="s">
        <v>8894</v>
      </c>
    </row>
    <row r="4361" spans="1:2" x14ac:dyDescent="0.25">
      <c r="A4361" s="1" t="s">
        <v>8895</v>
      </c>
      <c r="B4361" t="s">
        <v>8896</v>
      </c>
    </row>
    <row r="4362" spans="1:2" x14ac:dyDescent="0.25">
      <c r="A4362" s="1" t="s">
        <v>8897</v>
      </c>
      <c r="B4362" t="s">
        <v>8898</v>
      </c>
    </row>
    <row r="4363" spans="1:2" x14ac:dyDescent="0.25">
      <c r="A4363" s="1" t="s">
        <v>8899</v>
      </c>
      <c r="B4363" t="s">
        <v>8900</v>
      </c>
    </row>
    <row r="4364" spans="1:2" x14ac:dyDescent="0.25">
      <c r="A4364" s="1" t="s">
        <v>8901</v>
      </c>
      <c r="B4364" t="s">
        <v>8902</v>
      </c>
    </row>
    <row r="4365" spans="1:2" x14ac:dyDescent="0.25">
      <c r="A4365" s="1" t="s">
        <v>8903</v>
      </c>
      <c r="B4365" t="s">
        <v>8904</v>
      </c>
    </row>
    <row r="4366" spans="1:2" x14ac:dyDescent="0.25">
      <c r="A4366" s="1" t="s">
        <v>8905</v>
      </c>
      <c r="B4366" t="s">
        <v>8906</v>
      </c>
    </row>
    <row r="4367" spans="1:2" x14ac:dyDescent="0.25">
      <c r="A4367" s="121" t="s">
        <v>8907</v>
      </c>
      <c r="B4367" t="s">
        <v>8908</v>
      </c>
    </row>
    <row r="4368" spans="1:2" x14ac:dyDescent="0.25">
      <c r="A4368" s="1" t="s">
        <v>8923</v>
      </c>
      <c r="B4368" t="s">
        <v>8924</v>
      </c>
    </row>
    <row r="4369" spans="1:2" x14ac:dyDescent="0.25">
      <c r="A4369" s="1" t="s">
        <v>8925</v>
      </c>
      <c r="B4369" t="s">
        <v>8926</v>
      </c>
    </row>
    <row r="4370" spans="1:2" x14ac:dyDescent="0.25">
      <c r="A4370" s="1" t="s">
        <v>8927</v>
      </c>
      <c r="B4370" t="s">
        <v>1301</v>
      </c>
    </row>
    <row r="4371" spans="1:2" x14ac:dyDescent="0.25">
      <c r="A4371" s="1" t="s">
        <v>8928</v>
      </c>
      <c r="B4371" t="s">
        <v>8929</v>
      </c>
    </row>
    <row r="4372" spans="1:2" x14ac:dyDescent="0.25">
      <c r="A4372" s="1" t="s">
        <v>8930</v>
      </c>
      <c r="B4372" t="s">
        <v>8931</v>
      </c>
    </row>
    <row r="4373" spans="1:2" x14ac:dyDescent="0.25">
      <c r="A4373" s="1" t="s">
        <v>8933</v>
      </c>
      <c r="B4373" t="s">
        <v>8934</v>
      </c>
    </row>
    <row r="4374" spans="1:2" x14ac:dyDescent="0.25">
      <c r="A4374" s="1" t="s">
        <v>8935</v>
      </c>
      <c r="B4374" t="s">
        <v>7936</v>
      </c>
    </row>
    <row r="4375" spans="1:2" x14ac:dyDescent="0.25">
      <c r="A4375" s="1" t="s">
        <v>8938</v>
      </c>
      <c r="B4375" t="s">
        <v>7936</v>
      </c>
    </row>
    <row r="4376" spans="1:2" x14ac:dyDescent="0.25">
      <c r="A4376" s="1" t="s">
        <v>8939</v>
      </c>
      <c r="B4376" t="s">
        <v>8940</v>
      </c>
    </row>
    <row r="4377" spans="1:2" x14ac:dyDescent="0.25">
      <c r="A4377" s="1" t="s">
        <v>8943</v>
      </c>
      <c r="B4377" t="s">
        <v>8944</v>
      </c>
    </row>
    <row r="4378" spans="1:2" x14ac:dyDescent="0.25">
      <c r="A4378" s="22" t="s">
        <v>8948</v>
      </c>
      <c r="B4378" t="s">
        <v>8949</v>
      </c>
    </row>
    <row r="4379" spans="1:2" x14ac:dyDescent="0.25">
      <c r="A4379" s="1" t="s">
        <v>8950</v>
      </c>
      <c r="B4379" t="s">
        <v>8951</v>
      </c>
    </row>
    <row r="4380" spans="1:2" x14ac:dyDescent="0.25">
      <c r="A4380" s="1" t="s">
        <v>8952</v>
      </c>
      <c r="B4380" t="s">
        <v>8953</v>
      </c>
    </row>
    <row r="4381" spans="1:2" x14ac:dyDescent="0.25">
      <c r="A4381" s="1" t="s">
        <v>8954</v>
      </c>
      <c r="B4381" t="s">
        <v>8955</v>
      </c>
    </row>
    <row r="4382" spans="1:2" x14ac:dyDescent="0.25">
      <c r="A4382" s="1" t="s">
        <v>8956</v>
      </c>
      <c r="B4382" t="s">
        <v>8957</v>
      </c>
    </row>
    <row r="4383" spans="1:2" x14ac:dyDescent="0.25">
      <c r="A4383" s="1" t="s">
        <v>8161</v>
      </c>
      <c r="B4383" t="s">
        <v>8958</v>
      </c>
    </row>
    <row r="4384" spans="1:2" x14ac:dyDescent="0.25">
      <c r="A4384" s="1" t="s">
        <v>8959</v>
      </c>
      <c r="B4384" t="s">
        <v>8960</v>
      </c>
    </row>
    <row r="4385" spans="1:2" x14ac:dyDescent="0.25">
      <c r="A4385" s="1" t="s">
        <v>8961</v>
      </c>
      <c r="B4385" t="s">
        <v>8962</v>
      </c>
    </row>
    <row r="4386" spans="1:2" x14ac:dyDescent="0.25">
      <c r="A4386" s="1" t="s">
        <v>8963</v>
      </c>
      <c r="B4386" t="s">
        <v>8964</v>
      </c>
    </row>
    <row r="4387" spans="1:2" x14ac:dyDescent="0.25">
      <c r="A4387" s="1" t="s">
        <v>8965</v>
      </c>
      <c r="B4387" t="s">
        <v>8966</v>
      </c>
    </row>
    <row r="4388" spans="1:2" x14ac:dyDescent="0.25">
      <c r="A4388" s="22" t="s">
        <v>8968</v>
      </c>
      <c r="B4388" t="s">
        <v>8969</v>
      </c>
    </row>
    <row r="4389" spans="1:2" x14ac:dyDescent="0.25">
      <c r="A4389" s="22" t="s">
        <v>8970</v>
      </c>
      <c r="B4389" t="s">
        <v>8971</v>
      </c>
    </row>
    <row r="4390" spans="1:2" x14ac:dyDescent="0.25">
      <c r="A4390" s="1" t="s">
        <v>8972</v>
      </c>
      <c r="B4390" t="s">
        <v>8973</v>
      </c>
    </row>
    <row r="4391" spans="1:2" x14ac:dyDescent="0.25">
      <c r="A4391" s="1" t="s">
        <v>8967</v>
      </c>
      <c r="B4391" t="s">
        <v>8974</v>
      </c>
    </row>
    <row r="4392" spans="1:2" x14ac:dyDescent="0.25">
      <c r="A4392" s="1" t="s">
        <v>8975</v>
      </c>
      <c r="B4392" t="s">
        <v>8976</v>
      </c>
    </row>
    <row r="4393" spans="1:2" x14ac:dyDescent="0.25">
      <c r="A4393" s="1" t="s">
        <v>8977</v>
      </c>
      <c r="B4393" t="s">
        <v>8978</v>
      </c>
    </row>
    <row r="4394" spans="1:2" x14ac:dyDescent="0.25">
      <c r="A4394" s="1" t="s">
        <v>8979</v>
      </c>
      <c r="B4394" t="s">
        <v>8980</v>
      </c>
    </row>
    <row r="4395" spans="1:2" x14ac:dyDescent="0.25">
      <c r="A4395" s="1" t="s">
        <v>8981</v>
      </c>
      <c r="B4395" t="s">
        <v>8982</v>
      </c>
    </row>
    <row r="4396" spans="1:2" x14ac:dyDescent="0.25">
      <c r="A4396" s="1" t="s">
        <v>8983</v>
      </c>
      <c r="B4396" t="s">
        <v>8984</v>
      </c>
    </row>
    <row r="4397" spans="1:2" x14ac:dyDescent="0.25">
      <c r="A4397" s="1" t="s">
        <v>8985</v>
      </c>
      <c r="B4397" t="s">
        <v>197</v>
      </c>
    </row>
    <row r="4398" spans="1:2" x14ac:dyDescent="0.25">
      <c r="A4398" s="1" t="s">
        <v>8986</v>
      </c>
      <c r="B4398" t="s">
        <v>8987</v>
      </c>
    </row>
    <row r="4399" spans="1:2" x14ac:dyDescent="0.25">
      <c r="A4399" s="1" t="s">
        <v>8988</v>
      </c>
      <c r="B4399" t="s">
        <v>8989</v>
      </c>
    </row>
    <row r="4400" spans="1:2" x14ac:dyDescent="0.25">
      <c r="A4400" s="1" t="s">
        <v>8990</v>
      </c>
      <c r="B4400" t="s">
        <v>8991</v>
      </c>
    </row>
    <row r="4401" spans="1:2" x14ac:dyDescent="0.25">
      <c r="A4401" s="1" t="s">
        <v>8992</v>
      </c>
      <c r="B4401" t="s">
        <v>8993</v>
      </c>
    </row>
    <row r="4402" spans="1:2" x14ac:dyDescent="0.25">
      <c r="A4402" s="1" t="s">
        <v>8994</v>
      </c>
      <c r="B4402" t="s">
        <v>8995</v>
      </c>
    </row>
    <row r="4403" spans="1:2" x14ac:dyDescent="0.25">
      <c r="A4403" s="1" t="s">
        <v>8996</v>
      </c>
      <c r="B4403" t="s">
        <v>8997</v>
      </c>
    </row>
    <row r="4404" spans="1:2" x14ac:dyDescent="0.25">
      <c r="A4404" s="1" t="s">
        <v>8998</v>
      </c>
      <c r="B4404" t="s">
        <v>8999</v>
      </c>
    </row>
    <row r="4405" spans="1:2" x14ac:dyDescent="0.25">
      <c r="A4405" s="1" t="s">
        <v>9000</v>
      </c>
      <c r="B4405" t="s">
        <v>6526</v>
      </c>
    </row>
    <row r="4406" spans="1:2" x14ac:dyDescent="0.25">
      <c r="A4406" s="1" t="s">
        <v>9001</v>
      </c>
      <c r="B4406" t="s">
        <v>9002</v>
      </c>
    </row>
    <row r="4407" spans="1:2" x14ac:dyDescent="0.25">
      <c r="A4407" s="1" t="s">
        <v>9003</v>
      </c>
      <c r="B4407" t="s">
        <v>9004</v>
      </c>
    </row>
    <row r="4408" spans="1:2" x14ac:dyDescent="0.25">
      <c r="A4408" s="1" t="s">
        <v>9005</v>
      </c>
      <c r="B4408" t="s">
        <v>1447</v>
      </c>
    </row>
    <row r="4409" spans="1:2" x14ac:dyDescent="0.25">
      <c r="A4409" s="1" t="s">
        <v>9007</v>
      </c>
      <c r="B4409" t="s">
        <v>9008</v>
      </c>
    </row>
    <row r="4410" spans="1:2" x14ac:dyDescent="0.25">
      <c r="A4410" s="1" t="s">
        <v>9009</v>
      </c>
      <c r="B4410" t="s">
        <v>9010</v>
      </c>
    </row>
    <row r="4411" spans="1:2" x14ac:dyDescent="0.25">
      <c r="A4411" s="1" t="s">
        <v>9011</v>
      </c>
      <c r="B4411" t="s">
        <v>9012</v>
      </c>
    </row>
    <row r="4412" spans="1:2" x14ac:dyDescent="0.25">
      <c r="A4412" s="1" t="s">
        <v>9020</v>
      </c>
      <c r="B4412" t="s">
        <v>9019</v>
      </c>
    </row>
    <row r="4413" spans="1:2" x14ac:dyDescent="0.25">
      <c r="A4413" s="1" t="s">
        <v>9022</v>
      </c>
      <c r="B4413" t="s">
        <v>9021</v>
      </c>
    </row>
    <row r="4414" spans="1:2" x14ac:dyDescent="0.25">
      <c r="A4414" s="1" t="s">
        <v>9023</v>
      </c>
      <c r="B4414" t="s">
        <v>9035</v>
      </c>
    </row>
    <row r="4415" spans="1:2" x14ac:dyDescent="0.25">
      <c r="A4415" s="1" t="s">
        <v>9024</v>
      </c>
      <c r="B4415" t="s">
        <v>9036</v>
      </c>
    </row>
    <row r="4416" spans="1:2" x14ac:dyDescent="0.25">
      <c r="A4416" s="1" t="s">
        <v>9025</v>
      </c>
      <c r="B4416" t="s">
        <v>9037</v>
      </c>
    </row>
    <row r="4417" spans="1:2" x14ac:dyDescent="0.25">
      <c r="A4417" s="1" t="s">
        <v>9026</v>
      </c>
      <c r="B4417" t="s">
        <v>9038</v>
      </c>
    </row>
    <row r="4418" spans="1:2" x14ac:dyDescent="0.25">
      <c r="A4418" s="1" t="s">
        <v>9027</v>
      </c>
      <c r="B4418" t="s">
        <v>9039</v>
      </c>
    </row>
    <row r="4419" spans="1:2" x14ac:dyDescent="0.25">
      <c r="A4419" s="1" t="s">
        <v>9028</v>
      </c>
      <c r="B4419" t="s">
        <v>9040</v>
      </c>
    </row>
    <row r="4420" spans="1:2" x14ac:dyDescent="0.25">
      <c r="A4420" s="1" t="s">
        <v>9029</v>
      </c>
      <c r="B4420" t="s">
        <v>9041</v>
      </c>
    </row>
    <row r="4421" spans="1:2" x14ac:dyDescent="0.25">
      <c r="A4421" s="1" t="s">
        <v>9030</v>
      </c>
      <c r="B4421" t="s">
        <v>9042</v>
      </c>
    </row>
    <row r="4422" spans="1:2" x14ac:dyDescent="0.25">
      <c r="A4422" s="1" t="s">
        <v>9031</v>
      </c>
      <c r="B4422" t="s">
        <v>9043</v>
      </c>
    </row>
    <row r="4423" spans="1:2" x14ac:dyDescent="0.25">
      <c r="A4423" s="1" t="s">
        <v>9032</v>
      </c>
      <c r="B4423" t="s">
        <v>9044</v>
      </c>
    </row>
    <row r="4424" spans="1:2" x14ac:dyDescent="0.25">
      <c r="A4424" s="1" t="s">
        <v>9033</v>
      </c>
      <c r="B4424" t="s">
        <v>9045</v>
      </c>
    </row>
    <row r="4425" spans="1:2" x14ac:dyDescent="0.25">
      <c r="A4425" s="1" t="s">
        <v>9034</v>
      </c>
      <c r="B4425" t="s">
        <v>9046</v>
      </c>
    </row>
    <row r="4426" spans="1:2" x14ac:dyDescent="0.25">
      <c r="A4426" s="1" t="s">
        <v>9047</v>
      </c>
      <c r="B4426" t="s">
        <v>9048</v>
      </c>
    </row>
    <row r="4427" spans="1:2" x14ac:dyDescent="0.25">
      <c r="A4427" s="1" t="s">
        <v>9049</v>
      </c>
      <c r="B4427" t="s">
        <v>9050</v>
      </c>
    </row>
    <row r="4428" spans="1:2" x14ac:dyDescent="0.25">
      <c r="A4428" s="1" t="s">
        <v>9051</v>
      </c>
      <c r="B4428" t="s">
        <v>9052</v>
      </c>
    </row>
    <row r="4429" spans="1:2" x14ac:dyDescent="0.25">
      <c r="A4429" s="1" t="s">
        <v>9053</v>
      </c>
      <c r="B4429" t="s">
        <v>9054</v>
      </c>
    </row>
    <row r="4430" spans="1:2" x14ac:dyDescent="0.25">
      <c r="A4430" s="1" t="s">
        <v>9055</v>
      </c>
      <c r="B4430" t="s">
        <v>9056</v>
      </c>
    </row>
    <row r="4431" spans="1:2" x14ac:dyDescent="0.25">
      <c r="A4431" s="1" t="s">
        <v>9057</v>
      </c>
      <c r="B4431" t="s">
        <v>9058</v>
      </c>
    </row>
    <row r="4432" spans="1:2" x14ac:dyDescent="0.25">
      <c r="A4432" s="1" t="s">
        <v>9059</v>
      </c>
      <c r="B4432" t="s">
        <v>9060</v>
      </c>
    </row>
    <row r="4433" spans="1:2" x14ac:dyDescent="0.25">
      <c r="A4433" s="1" t="s">
        <v>9061</v>
      </c>
      <c r="B4433" t="s">
        <v>9062</v>
      </c>
    </row>
    <row r="4434" spans="1:2" x14ac:dyDescent="0.25">
      <c r="A4434" s="1" t="s">
        <v>9063</v>
      </c>
      <c r="B4434" t="s">
        <v>9064</v>
      </c>
    </row>
    <row r="4435" spans="1:2" x14ac:dyDescent="0.25">
      <c r="A4435" s="1" t="s">
        <v>9065</v>
      </c>
      <c r="B4435" t="s">
        <v>9066</v>
      </c>
    </row>
    <row r="4436" spans="1:2" x14ac:dyDescent="0.25">
      <c r="A4436" s="1" t="s">
        <v>9067</v>
      </c>
      <c r="B4436" t="s">
        <v>9068</v>
      </c>
    </row>
    <row r="4437" spans="1:2" x14ac:dyDescent="0.25">
      <c r="A4437" s="1" t="s">
        <v>52</v>
      </c>
      <c r="B4437" t="s">
        <v>9069</v>
      </c>
    </row>
    <row r="4438" spans="1:2" x14ac:dyDescent="0.25">
      <c r="A4438" s="1" t="s">
        <v>9070</v>
      </c>
      <c r="B4438" t="s">
        <v>9071</v>
      </c>
    </row>
    <row r="4439" spans="1:2" x14ac:dyDescent="0.25">
      <c r="A4439" s="1" t="s">
        <v>9072</v>
      </c>
      <c r="B4439" t="s">
        <v>9073</v>
      </c>
    </row>
    <row r="4440" spans="1:2" x14ac:dyDescent="0.25">
      <c r="A4440" s="1" t="s">
        <v>9074</v>
      </c>
      <c r="B4440" t="s">
        <v>9075</v>
      </c>
    </row>
    <row r="4441" spans="1:2" x14ac:dyDescent="0.25">
      <c r="A4441" s="1" t="s">
        <v>9076</v>
      </c>
      <c r="B4441" t="s">
        <v>9077</v>
      </c>
    </row>
    <row r="4442" spans="1:2" x14ac:dyDescent="0.25">
      <c r="A4442" s="1" t="s">
        <v>9078</v>
      </c>
      <c r="B4442" t="s">
        <v>9079</v>
      </c>
    </row>
    <row r="4443" spans="1:2" x14ac:dyDescent="0.25">
      <c r="A4443" s="1" t="s">
        <v>9080</v>
      </c>
      <c r="B4443" t="s">
        <v>9081</v>
      </c>
    </row>
    <row r="4444" spans="1:2" x14ac:dyDescent="0.25">
      <c r="A4444" s="1" t="s">
        <v>49</v>
      </c>
      <c r="B4444" t="s">
        <v>9082</v>
      </c>
    </row>
    <row r="4445" spans="1:2" x14ac:dyDescent="0.25">
      <c r="A4445" s="1" t="s">
        <v>9083</v>
      </c>
      <c r="B4445" t="s">
        <v>9084</v>
      </c>
    </row>
    <row r="4446" spans="1:2" x14ac:dyDescent="0.25">
      <c r="A4446" s="1" t="s">
        <v>9085</v>
      </c>
      <c r="B4446" t="s">
        <v>9086</v>
      </c>
    </row>
    <row r="4447" spans="1:2" x14ac:dyDescent="0.25">
      <c r="A4447" s="1" t="s">
        <v>48</v>
      </c>
      <c r="B4447" t="s">
        <v>9087</v>
      </c>
    </row>
    <row r="4448" spans="1:2" x14ac:dyDescent="0.25">
      <c r="A4448" s="1" t="s">
        <v>9088</v>
      </c>
      <c r="B4448" t="s">
        <v>9089</v>
      </c>
    </row>
    <row r="4449" spans="1:2" x14ac:dyDescent="0.25">
      <c r="A4449" s="1" t="s">
        <v>7810</v>
      </c>
      <c r="B4449" t="s">
        <v>9090</v>
      </c>
    </row>
    <row r="4450" spans="1:2" x14ac:dyDescent="0.25">
      <c r="A4450" s="1" t="s">
        <v>47</v>
      </c>
      <c r="B4450" t="s">
        <v>9091</v>
      </c>
    </row>
    <row r="4451" spans="1:2" x14ac:dyDescent="0.25">
      <c r="A4451" s="1" t="s">
        <v>9092</v>
      </c>
      <c r="B4451" t="s">
        <v>9093</v>
      </c>
    </row>
    <row r="4452" spans="1:2" x14ac:dyDescent="0.25">
      <c r="A4452" s="1" t="s">
        <v>46</v>
      </c>
      <c r="B4452" t="s">
        <v>9094</v>
      </c>
    </row>
    <row r="4453" spans="1:2" x14ac:dyDescent="0.25">
      <c r="A4453" s="1" t="s">
        <v>9095</v>
      </c>
      <c r="B4453" t="s">
        <v>9096</v>
      </c>
    </row>
    <row r="4454" spans="1:2" x14ac:dyDescent="0.25">
      <c r="A4454" s="1" t="s">
        <v>9097</v>
      </c>
      <c r="B4454" t="s">
        <v>9098</v>
      </c>
    </row>
    <row r="4455" spans="1:2" x14ac:dyDescent="0.25">
      <c r="A4455" s="1" t="s">
        <v>9099</v>
      </c>
      <c r="B4455" t="s">
        <v>9100</v>
      </c>
    </row>
    <row r="4456" spans="1:2" x14ac:dyDescent="0.25">
      <c r="A4456" s="1" t="s">
        <v>9101</v>
      </c>
      <c r="B4456" t="s">
        <v>9102</v>
      </c>
    </row>
    <row r="4457" spans="1:2" x14ac:dyDescent="0.25">
      <c r="A4457" s="1" t="s">
        <v>9103</v>
      </c>
      <c r="B4457" t="s">
        <v>9104</v>
      </c>
    </row>
    <row r="4458" spans="1:2" x14ac:dyDescent="0.25">
      <c r="A4458" s="1" t="s">
        <v>9105</v>
      </c>
      <c r="B4458" t="s">
        <v>9106</v>
      </c>
    </row>
    <row r="4459" spans="1:2" x14ac:dyDescent="0.25">
      <c r="A4459" s="1" t="s">
        <v>9107</v>
      </c>
      <c r="B4459" t="s">
        <v>9108</v>
      </c>
    </row>
    <row r="4460" spans="1:2" x14ac:dyDescent="0.25">
      <c r="A4460" s="1" t="s">
        <v>45</v>
      </c>
      <c r="B4460" t="s">
        <v>9109</v>
      </c>
    </row>
    <row r="4461" spans="1:2" x14ac:dyDescent="0.25">
      <c r="A4461" s="1" t="s">
        <v>9110</v>
      </c>
      <c r="B4461" t="s">
        <v>9111</v>
      </c>
    </row>
    <row r="4462" spans="1:2" x14ac:dyDescent="0.25">
      <c r="A4462" s="1" t="s">
        <v>44</v>
      </c>
      <c r="B4462" t="s">
        <v>9112</v>
      </c>
    </row>
    <row r="4463" spans="1:2" x14ac:dyDescent="0.25">
      <c r="A4463" s="1" t="s">
        <v>9113</v>
      </c>
      <c r="B4463" t="s">
        <v>9114</v>
      </c>
    </row>
    <row r="4464" spans="1:2" x14ac:dyDescent="0.25">
      <c r="A4464" s="1" t="s">
        <v>9115</v>
      </c>
      <c r="B4464" t="s">
        <v>9116</v>
      </c>
    </row>
    <row r="4465" spans="1:5" x14ac:dyDescent="0.25">
      <c r="A4465" s="1" t="s">
        <v>9117</v>
      </c>
      <c r="B4465" t="s">
        <v>9118</v>
      </c>
    </row>
    <row r="4466" spans="1:5" x14ac:dyDescent="0.25">
      <c r="A4466" s="1" t="s">
        <v>43</v>
      </c>
      <c r="B4466" t="s">
        <v>9119</v>
      </c>
    </row>
    <row r="4467" spans="1:5" x14ac:dyDescent="0.25">
      <c r="A4467" s="1" t="s">
        <v>9120</v>
      </c>
      <c r="B4467" t="s">
        <v>9121</v>
      </c>
    </row>
    <row r="4468" spans="1:5" x14ac:dyDescent="0.25">
      <c r="A4468" s="1" t="s">
        <v>9122</v>
      </c>
      <c r="B4468" t="s">
        <v>9123</v>
      </c>
    </row>
    <row r="4469" spans="1:5" x14ac:dyDescent="0.25">
      <c r="A4469" s="1" t="s">
        <v>42</v>
      </c>
      <c r="B4469" t="s">
        <v>9124</v>
      </c>
    </row>
    <row r="4470" spans="1:5" x14ac:dyDescent="0.25">
      <c r="A4470" s="1" t="s">
        <v>9125</v>
      </c>
      <c r="B4470" t="s">
        <v>9126</v>
      </c>
    </row>
    <row r="4471" spans="1:5" x14ac:dyDescent="0.25">
      <c r="A4471" s="1" t="s">
        <v>9127</v>
      </c>
      <c r="B4471" t="s">
        <v>41</v>
      </c>
    </row>
    <row r="4472" spans="1:5" x14ac:dyDescent="0.25">
      <c r="A4472" s="1" t="s">
        <v>9128</v>
      </c>
      <c r="B4472" t="s">
        <v>9129</v>
      </c>
    </row>
    <row r="4473" spans="1:5" x14ac:dyDescent="0.25">
      <c r="A4473" s="1" t="s">
        <v>40</v>
      </c>
      <c r="B4473" t="s">
        <v>9130</v>
      </c>
    </row>
    <row r="4474" spans="1:5" x14ac:dyDescent="0.25">
      <c r="A4474" s="1" t="s">
        <v>39</v>
      </c>
      <c r="B4474" t="s">
        <v>9131</v>
      </c>
      <c r="E4474">
        <v>288.04000000000002</v>
      </c>
    </row>
    <row r="4475" spans="1:5" x14ac:dyDescent="0.25">
      <c r="A4475" s="1" t="s">
        <v>38</v>
      </c>
      <c r="B4475" t="s">
        <v>9132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9133</v>
      </c>
      <c r="C4476">
        <v>1946.16</v>
      </c>
      <c r="E4476">
        <v>191.61</v>
      </c>
    </row>
    <row r="4477" spans="1:5" x14ac:dyDescent="0.25">
      <c r="A4477" s="1" t="s">
        <v>9134</v>
      </c>
      <c r="B4477" t="s">
        <v>9135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9136</v>
      </c>
      <c r="E4478">
        <v>393.22</v>
      </c>
    </row>
    <row r="4479" spans="1:5" x14ac:dyDescent="0.25">
      <c r="A4479" s="1" t="s">
        <v>35</v>
      </c>
      <c r="B4479" t="s">
        <v>9137</v>
      </c>
      <c r="E4479">
        <f>SUM(E4474:E4478)</f>
        <v>1946.16</v>
      </c>
    </row>
    <row r="4480" spans="1:5" x14ac:dyDescent="0.25">
      <c r="A4480" s="1" t="s">
        <v>34</v>
      </c>
      <c r="B4480" t="s">
        <v>9138</v>
      </c>
    </row>
    <row r="4481" spans="1:2" x14ac:dyDescent="0.25">
      <c r="A4481" s="1" t="s">
        <v>9139</v>
      </c>
      <c r="B4481" t="s">
        <v>9140</v>
      </c>
    </row>
    <row r="4482" spans="1:2" x14ac:dyDescent="0.25">
      <c r="A4482" s="1" t="s">
        <v>33</v>
      </c>
      <c r="B4482" t="s">
        <v>9141</v>
      </c>
    </row>
    <row r="4483" spans="1:2" x14ac:dyDescent="0.25">
      <c r="A4483" s="1" t="s">
        <v>32</v>
      </c>
      <c r="B4483" t="s">
        <v>9142</v>
      </c>
    </row>
    <row r="4484" spans="1:2" x14ac:dyDescent="0.25">
      <c r="A4484" s="1" t="s">
        <v>9143</v>
      </c>
      <c r="B4484" t="s">
        <v>9144</v>
      </c>
    </row>
    <row r="4485" spans="1:2" x14ac:dyDescent="0.25">
      <c r="A4485" s="1" t="s">
        <v>31</v>
      </c>
      <c r="B4485" t="s">
        <v>9145</v>
      </c>
    </row>
    <row r="4486" spans="1:2" x14ac:dyDescent="0.25">
      <c r="A4486" s="1" t="s">
        <v>9146</v>
      </c>
      <c r="B4486" t="s">
        <v>9147</v>
      </c>
    </row>
    <row r="4487" spans="1:2" x14ac:dyDescent="0.25">
      <c r="A4487" s="1" t="s">
        <v>9148</v>
      </c>
      <c r="B4487" t="s">
        <v>9149</v>
      </c>
    </row>
    <row r="4488" spans="1:2" x14ac:dyDescent="0.25">
      <c r="A4488" s="1" t="s">
        <v>30</v>
      </c>
      <c r="B4488" t="s">
        <v>9150</v>
      </c>
    </row>
    <row r="4489" spans="1:2" x14ac:dyDescent="0.25">
      <c r="A4489" s="1" t="s">
        <v>9151</v>
      </c>
      <c r="B4489" t="s">
        <v>9152</v>
      </c>
    </row>
    <row r="4490" spans="1:2" x14ac:dyDescent="0.25">
      <c r="A4490" s="1" t="s">
        <v>9153</v>
      </c>
      <c r="B4490" t="s">
        <v>9154</v>
      </c>
    </row>
    <row r="4491" spans="1:2" x14ac:dyDescent="0.25">
      <c r="A4491" s="1" t="s">
        <v>29</v>
      </c>
      <c r="B4491" t="s">
        <v>9155</v>
      </c>
    </row>
    <row r="4492" spans="1:2" x14ac:dyDescent="0.25">
      <c r="A4492" s="1" t="s">
        <v>9156</v>
      </c>
      <c r="B4492" t="s">
        <v>9157</v>
      </c>
    </row>
    <row r="4493" spans="1:2" x14ac:dyDescent="0.25">
      <c r="A4493" s="1" t="s">
        <v>9158</v>
      </c>
      <c r="B4493" t="s">
        <v>9159</v>
      </c>
    </row>
    <row r="4494" spans="1:2" x14ac:dyDescent="0.25">
      <c r="A4494" s="1" t="s">
        <v>9160</v>
      </c>
      <c r="B4494" t="s">
        <v>9161</v>
      </c>
    </row>
    <row r="4495" spans="1:2" x14ac:dyDescent="0.25">
      <c r="A4495" s="1" t="s">
        <v>9162</v>
      </c>
      <c r="B4495" t="s">
        <v>9163</v>
      </c>
    </row>
    <row r="4496" spans="1:2" x14ac:dyDescent="0.25">
      <c r="A4496" s="1" t="s">
        <v>9164</v>
      </c>
      <c r="B4496" t="s">
        <v>9165</v>
      </c>
    </row>
    <row r="4497" spans="1:2" x14ac:dyDescent="0.25">
      <c r="A4497" s="1" t="s">
        <v>9166</v>
      </c>
      <c r="B4497" t="s">
        <v>9167</v>
      </c>
    </row>
    <row r="4498" spans="1:2" x14ac:dyDescent="0.25">
      <c r="A4498" s="1" t="s">
        <v>9168</v>
      </c>
      <c r="B4498" t="s">
        <v>9169</v>
      </c>
    </row>
    <row r="4499" spans="1:2" x14ac:dyDescent="0.25">
      <c r="A4499" s="1" t="s">
        <v>3103</v>
      </c>
      <c r="B4499" t="s">
        <v>9170</v>
      </c>
    </row>
    <row r="4500" spans="1:2" x14ac:dyDescent="0.25">
      <c r="A4500" s="1" t="s">
        <v>6499</v>
      </c>
      <c r="B4500" t="s">
        <v>9171</v>
      </c>
    </row>
    <row r="4501" spans="1:2" x14ac:dyDescent="0.25">
      <c r="A4501" s="1" t="s">
        <v>2641</v>
      </c>
      <c r="B4501" t="s">
        <v>9172</v>
      </c>
    </row>
    <row r="4502" spans="1:2" x14ac:dyDescent="0.25">
      <c r="A4502" s="1" t="s">
        <v>9173</v>
      </c>
      <c r="B4502" t="s">
        <v>9174</v>
      </c>
    </row>
    <row r="4503" spans="1:2" x14ac:dyDescent="0.25">
      <c r="A4503" s="1" t="s">
        <v>5902</v>
      </c>
      <c r="B4503" t="s">
        <v>9175</v>
      </c>
    </row>
    <row r="4504" spans="1:2" x14ac:dyDescent="0.25">
      <c r="A4504" s="1" t="s">
        <v>5071</v>
      </c>
      <c r="B4504" t="s">
        <v>9176</v>
      </c>
    </row>
    <row r="4505" spans="1:2" x14ac:dyDescent="0.25">
      <c r="A4505" s="1" t="s">
        <v>3067</v>
      </c>
      <c r="B4505" t="s">
        <v>9177</v>
      </c>
    </row>
    <row r="4506" spans="1:2" x14ac:dyDescent="0.25">
      <c r="A4506" s="1" t="s">
        <v>6517</v>
      </c>
      <c r="B4506" t="s">
        <v>9178</v>
      </c>
    </row>
    <row r="4507" spans="1:2" x14ac:dyDescent="0.25">
      <c r="A4507" s="1" t="s">
        <v>9179</v>
      </c>
      <c r="B4507" t="s">
        <v>9180</v>
      </c>
    </row>
    <row r="4508" spans="1:2" x14ac:dyDescent="0.25">
      <c r="A4508" s="1" t="s">
        <v>3527</v>
      </c>
      <c r="B4508" t="s">
        <v>9181</v>
      </c>
    </row>
    <row r="4509" spans="1:2" x14ac:dyDescent="0.25">
      <c r="A4509" s="1" t="s">
        <v>1320</v>
      </c>
      <c r="B4509" t="s">
        <v>9182</v>
      </c>
    </row>
    <row r="4510" spans="1:2" x14ac:dyDescent="0.25">
      <c r="A4510" s="1" t="s">
        <v>9183</v>
      </c>
      <c r="B4510" t="s">
        <v>9184</v>
      </c>
    </row>
    <row r="4511" spans="1:2" x14ac:dyDescent="0.25">
      <c r="A4511" s="1" t="s">
        <v>2579</v>
      </c>
      <c r="B4511" t="s">
        <v>9185</v>
      </c>
    </row>
    <row r="4512" spans="1:2" x14ac:dyDescent="0.25">
      <c r="A4512" s="1" t="s">
        <v>3051</v>
      </c>
      <c r="B4512" t="s">
        <v>9186</v>
      </c>
    </row>
    <row r="4513" spans="1:2" x14ac:dyDescent="0.25">
      <c r="A4513" s="1" t="s">
        <v>2196</v>
      </c>
      <c r="B4513" t="s">
        <v>9187</v>
      </c>
    </row>
    <row r="4514" spans="1:2" x14ac:dyDescent="0.25">
      <c r="A4514" s="1" t="s">
        <v>1470</v>
      </c>
      <c r="B4514" t="s">
        <v>9188</v>
      </c>
    </row>
    <row r="4515" spans="1:2" x14ac:dyDescent="0.25">
      <c r="A4515" s="1" t="s">
        <v>9189</v>
      </c>
      <c r="B4515" t="s">
        <v>9190</v>
      </c>
    </row>
    <row r="4516" spans="1:2" x14ac:dyDescent="0.25">
      <c r="A4516" s="1" t="s">
        <v>9191</v>
      </c>
      <c r="B4516" t="s">
        <v>9192</v>
      </c>
    </row>
    <row r="4517" spans="1:2" x14ac:dyDescent="0.25">
      <c r="A4517" s="1" t="s">
        <v>2355</v>
      </c>
      <c r="B4517" t="s">
        <v>9193</v>
      </c>
    </row>
    <row r="4518" spans="1:2" x14ac:dyDescent="0.25">
      <c r="A4518" s="1" t="s">
        <v>9194</v>
      </c>
      <c r="B4518" t="s">
        <v>9195</v>
      </c>
    </row>
    <row r="4519" spans="1:2" x14ac:dyDescent="0.25">
      <c r="A4519" s="1" t="s">
        <v>5398</v>
      </c>
      <c r="B4519" t="s">
        <v>9196</v>
      </c>
    </row>
    <row r="4520" spans="1:2" x14ac:dyDescent="0.25">
      <c r="A4520" s="1" t="s">
        <v>9197</v>
      </c>
      <c r="B4520" t="s">
        <v>9198</v>
      </c>
    </row>
    <row r="4521" spans="1:2" x14ac:dyDescent="0.25">
      <c r="A4521" s="1" t="s">
        <v>9199</v>
      </c>
      <c r="B4521" t="s">
        <v>9200</v>
      </c>
    </row>
    <row r="4522" spans="1:2" x14ac:dyDescent="0.25">
      <c r="A4522" s="1" t="s">
        <v>9201</v>
      </c>
      <c r="B4522" t="s">
        <v>9202</v>
      </c>
    </row>
    <row r="4523" spans="1:2" x14ac:dyDescent="0.25">
      <c r="A4523" s="1" t="s">
        <v>3501</v>
      </c>
      <c r="B4523" t="s">
        <v>9203</v>
      </c>
    </row>
    <row r="4524" spans="1:2" x14ac:dyDescent="0.25">
      <c r="A4524" s="1" t="s">
        <v>1384</v>
      </c>
      <c r="B4524" t="s">
        <v>9204</v>
      </c>
    </row>
    <row r="4525" spans="1:2" x14ac:dyDescent="0.25">
      <c r="A4525" s="1" t="s">
        <v>9205</v>
      </c>
      <c r="B4525" t="s">
        <v>9206</v>
      </c>
    </row>
    <row r="4526" spans="1:2" x14ac:dyDescent="0.25">
      <c r="A4526" s="1" t="s">
        <v>9207</v>
      </c>
      <c r="B4526" t="s">
        <v>9208</v>
      </c>
    </row>
    <row r="4527" spans="1:2" x14ac:dyDescent="0.25">
      <c r="A4527" s="1" t="s">
        <v>9209</v>
      </c>
      <c r="B4527" t="s">
        <v>9210</v>
      </c>
    </row>
    <row r="4528" spans="1:2" x14ac:dyDescent="0.25">
      <c r="A4528" s="1" t="s">
        <v>9211</v>
      </c>
      <c r="B4528" t="s">
        <v>9212</v>
      </c>
    </row>
    <row r="4529" spans="1:2" x14ac:dyDescent="0.25">
      <c r="A4529" s="1" t="s">
        <v>2202</v>
      </c>
      <c r="B4529" t="s">
        <v>9213</v>
      </c>
    </row>
    <row r="4530" spans="1:2" x14ac:dyDescent="0.25">
      <c r="A4530" s="1" t="s">
        <v>1459</v>
      </c>
      <c r="B4530" t="s">
        <v>9214</v>
      </c>
    </row>
    <row r="4531" spans="1:2" x14ac:dyDescent="0.25">
      <c r="A4531" s="1" t="s">
        <v>9215</v>
      </c>
      <c r="B4531" t="s">
        <v>9216</v>
      </c>
    </row>
    <row r="4532" spans="1:2" x14ac:dyDescent="0.25">
      <c r="A4532" s="1" t="s">
        <v>9217</v>
      </c>
      <c r="B4532" t="s">
        <v>9229</v>
      </c>
    </row>
    <row r="4533" spans="1:2" x14ac:dyDescent="0.25">
      <c r="A4533" s="1" t="s">
        <v>9222</v>
      </c>
      <c r="B4533" t="s">
        <v>9223</v>
      </c>
    </row>
    <row r="4534" spans="1:2" x14ac:dyDescent="0.25">
      <c r="A4534" s="1" t="s">
        <v>9218</v>
      </c>
      <c r="B4534" t="s">
        <v>1391</v>
      </c>
    </row>
    <row r="4535" spans="1:2" x14ac:dyDescent="0.25">
      <c r="A4535" s="1" t="s">
        <v>9230</v>
      </c>
      <c r="B4535" t="s">
        <v>9231</v>
      </c>
    </row>
    <row r="4536" spans="1:2" x14ac:dyDescent="0.25">
      <c r="A4536" s="1" t="s">
        <v>9219</v>
      </c>
      <c r="B4536" t="s">
        <v>9220</v>
      </c>
    </row>
    <row r="4537" spans="1:2" x14ac:dyDescent="0.25">
      <c r="A4537" s="1" t="s">
        <v>9234</v>
      </c>
      <c r="B4537" t="s">
        <v>9235</v>
      </c>
    </row>
    <row r="4538" spans="1:2" x14ac:dyDescent="0.25">
      <c r="A4538" s="1" t="s">
        <v>9236</v>
      </c>
      <c r="B4538" t="s">
        <v>9237</v>
      </c>
    </row>
    <row r="4539" spans="1:2" x14ac:dyDescent="0.25">
      <c r="A4539" s="1" t="s">
        <v>9238</v>
      </c>
      <c r="B4539" t="s">
        <v>9239</v>
      </c>
    </row>
    <row r="4540" spans="1:2" x14ac:dyDescent="0.25">
      <c r="A4540" s="1" t="s">
        <v>9240</v>
      </c>
      <c r="B4540" t="s">
        <v>9241</v>
      </c>
    </row>
    <row r="4541" spans="1:2" x14ac:dyDescent="0.25">
      <c r="A4541" s="1" t="s">
        <v>9244</v>
      </c>
      <c r="B4541" t="s">
        <v>9196</v>
      </c>
    </row>
    <row r="4542" spans="1:2" x14ac:dyDescent="0.25">
      <c r="A4542" s="1" t="s">
        <v>9248</v>
      </c>
      <c r="B4542" t="s">
        <v>9249</v>
      </c>
    </row>
    <row r="4543" spans="1:2" x14ac:dyDescent="0.25">
      <c r="A4543" s="1" t="s">
        <v>9250</v>
      </c>
      <c r="B4543" t="s">
        <v>9251</v>
      </c>
    </row>
    <row r="4544" spans="1:2" x14ac:dyDescent="0.25">
      <c r="A4544" s="1" t="s">
        <v>9252</v>
      </c>
      <c r="B4544" t="s">
        <v>9241</v>
      </c>
    </row>
    <row r="4545" spans="1:2" x14ac:dyDescent="0.25">
      <c r="A4545" s="1" t="s">
        <v>9259</v>
      </c>
      <c r="B4545" t="s">
        <v>9260</v>
      </c>
    </row>
    <row r="4546" spans="1:2" x14ac:dyDescent="0.25">
      <c r="A4546" s="1" t="s">
        <v>9329</v>
      </c>
      <c r="B4546" t="s">
        <v>9330</v>
      </c>
    </row>
    <row r="4547" spans="1:2" x14ac:dyDescent="0.25">
      <c r="A4547" s="1" t="s">
        <v>9331</v>
      </c>
      <c r="B4547" t="s">
        <v>9332</v>
      </c>
    </row>
    <row r="4548" spans="1:2" x14ac:dyDescent="0.25">
      <c r="A4548" s="22" t="s">
        <v>9369</v>
      </c>
      <c r="B4548" t="s">
        <v>9370</v>
      </c>
    </row>
    <row r="4549" spans="1:2" x14ac:dyDescent="0.25">
      <c r="A4549" s="1"/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8"/>
  <sheetViews>
    <sheetView workbookViewId="0">
      <selection activeCell="H19" sqref="H19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9441</v>
      </c>
      <c r="D3" t="s">
        <v>9442</v>
      </c>
      <c r="F3" t="s">
        <v>9444</v>
      </c>
      <c r="G3" s="154">
        <v>155.55000000000001</v>
      </c>
      <c r="H3" s="2">
        <v>0</v>
      </c>
      <c r="I3" s="2">
        <v>15.55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9443</v>
      </c>
    </row>
    <row r="4" spans="1:19" x14ac:dyDescent="0.25">
      <c r="A4" t="s">
        <v>8795</v>
      </c>
      <c r="B4" t="s">
        <v>8796</v>
      </c>
      <c r="C4" t="s">
        <v>9445</v>
      </c>
      <c r="D4" t="s">
        <v>9446</v>
      </c>
      <c r="F4" t="s">
        <v>9444</v>
      </c>
      <c r="G4" s="154">
        <v>158.88</v>
      </c>
      <c r="I4" s="2">
        <v>15.88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9443</v>
      </c>
    </row>
    <row r="5" spans="1:19" x14ac:dyDescent="0.25">
      <c r="A5" t="s">
        <v>8795</v>
      </c>
      <c r="B5" t="s">
        <v>8796</v>
      </c>
      <c r="C5" t="s">
        <v>9447</v>
      </c>
      <c r="D5" t="s">
        <v>1334</v>
      </c>
      <c r="F5" t="s">
        <v>9444</v>
      </c>
      <c r="G5" s="154">
        <v>277.77999999999997</v>
      </c>
      <c r="H5" s="2">
        <v>0</v>
      </c>
      <c r="I5" s="2">
        <v>27.78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9443</v>
      </c>
    </row>
    <row r="6" spans="1:19" x14ac:dyDescent="0.25">
      <c r="A6" t="s">
        <v>8795</v>
      </c>
      <c r="B6" t="s">
        <v>8796</v>
      </c>
      <c r="C6" t="s">
        <v>9441</v>
      </c>
      <c r="D6" t="s">
        <v>9442</v>
      </c>
      <c r="F6" t="s">
        <v>9444</v>
      </c>
      <c r="G6" s="154">
        <v>1777.78</v>
      </c>
      <c r="I6" s="2">
        <v>177.78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1" t="s">
        <v>9443</v>
      </c>
    </row>
    <row r="7" spans="1:19" x14ac:dyDescent="0.25">
      <c r="A7" t="s">
        <v>8795</v>
      </c>
      <c r="B7" t="s">
        <v>8796</v>
      </c>
      <c r="C7" t="s">
        <v>9441</v>
      </c>
      <c r="D7" t="s">
        <v>9442</v>
      </c>
      <c r="F7" t="s">
        <v>7706</v>
      </c>
      <c r="G7" s="154">
        <v>1800</v>
      </c>
      <c r="H7" s="2">
        <v>0</v>
      </c>
      <c r="I7" s="2">
        <v>208.86</v>
      </c>
      <c r="J7" s="2">
        <v>0</v>
      </c>
      <c r="K7" s="2">
        <v>0</v>
      </c>
      <c r="L7" s="2">
        <v>130.5</v>
      </c>
      <c r="M7" s="2">
        <v>30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1" t="s">
        <v>9443</v>
      </c>
    </row>
    <row r="8" spans="1:19" x14ac:dyDescent="0.25">
      <c r="A8" t="s">
        <v>7719</v>
      </c>
      <c r="G8" s="155">
        <f>SUBTOTAL(109,Tabla9[[MONTO DEVENGADO ]])</f>
        <v>4169.99</v>
      </c>
      <c r="H8" s="15">
        <f>SUBTOTAL(109,Tabla9[[MONTO DEVENGADO POR BONIFICACIONES Y GRATIFICACIONES ]])</f>
        <v>0</v>
      </c>
      <c r="I8" s="15">
        <f>SUBTOTAL(109,Tabla9[[IMPUESTO RETENIDO ]])</f>
        <v>445.85</v>
      </c>
      <c r="J8" s="15">
        <f>SUBTOTAL(109,Tabla9[[AGUINALDO EXENTO ]])</f>
        <v>0</v>
      </c>
      <c r="K8" s="15">
        <f>SUBTOTAL(109,Tabla9[[AGUINALDO GRAVADO ]])</f>
        <v>0</v>
      </c>
      <c r="L8" s="15">
        <f>SUBTOTAL(109,Tabla9[AFP])</f>
        <v>130.5</v>
      </c>
      <c r="M8" s="15">
        <f>SUBTOTAL(109,Tabla9[ISSS])</f>
        <v>30</v>
      </c>
      <c r="N8" s="15">
        <f>SUBTOTAL(109,Tabla9[INPEP])</f>
        <v>0</v>
      </c>
      <c r="O8" s="15">
        <f>SUBTOTAL(109,Tabla9[IPSFA])</f>
        <v>0</v>
      </c>
      <c r="P8" s="15">
        <f>SUBTOTAL(109,Tabla9[CEFAFA])</f>
        <v>0</v>
      </c>
      <c r="Q8"/>
      <c r="R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20"/>
  <sheetViews>
    <sheetView showGridLines="0" zoomScaleNormal="100" workbookViewId="0">
      <selection activeCell="E4" sqref="E4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6" customFormat="1" ht="44.25" customHeight="1" x14ac:dyDescent="0.2">
      <c r="A1" s="88"/>
      <c r="B1" s="166"/>
      <c r="C1" s="167"/>
      <c r="D1" s="164" t="s">
        <v>8947</v>
      </c>
      <c r="E1" s="165"/>
      <c r="F1" s="165"/>
      <c r="I1" s="87"/>
    </row>
    <row r="3" spans="1:10 16383:16383" ht="21.75" customHeight="1" x14ac:dyDescent="0.25">
      <c r="D3" s="83" t="s">
        <v>8573</v>
      </c>
      <c r="E3" s="84" t="s">
        <v>7944</v>
      </c>
      <c r="F3" s="85" t="s">
        <v>8774</v>
      </c>
      <c r="G3" s="76"/>
      <c r="H3" s="83" t="s">
        <v>8775</v>
      </c>
      <c r="I3" s="84" t="s">
        <v>8757</v>
      </c>
      <c r="XFC3" t="s">
        <v>7944</v>
      </c>
    </row>
    <row r="4" spans="1:10 16383:16383" ht="18" customHeight="1" x14ac:dyDescent="0.25">
      <c r="D4" s="90" t="s">
        <v>8758</v>
      </c>
      <c r="E4" s="91">
        <f>ROUND(SUMIFS(Tabla3[[#All],[V GRAVADAS]],Tabla3[[#All],[MES]],Tabla7[[#Headers],[ENERO]])/(1.13),2)</f>
        <v>0</v>
      </c>
      <c r="F4" s="92"/>
      <c r="G4" s="109"/>
      <c r="H4" s="90" t="s">
        <v>8759</v>
      </c>
      <c r="I4" s="114">
        <f>ROUND(F8*0.13-F12*0.13-E14-E15,2)</f>
        <v>1631.35</v>
      </c>
      <c r="XFC4" t="s">
        <v>7981</v>
      </c>
    </row>
    <row r="5" spans="1:10 16383:16383" ht="18" customHeight="1" x14ac:dyDescent="0.25">
      <c r="D5" s="90" t="s">
        <v>58</v>
      </c>
      <c r="E5" s="91">
        <f>ROUND(SUMIFS(Tabla3[[#All],[EX SERVICE]],Tabla3[[#All],[MES]],Tabla7[[#Headers],[ENERO]]),2)</f>
        <v>0</v>
      </c>
      <c r="F5" s="92"/>
      <c r="G5" s="76"/>
      <c r="H5" s="90" t="s">
        <v>8761</v>
      </c>
      <c r="I5" s="100">
        <f>ROUND(F8*0.0175,2)+E16</f>
        <v>819.25</v>
      </c>
      <c r="XFC5" t="s">
        <v>8153</v>
      </c>
    </row>
    <row r="6" spans="1:10 16383:16383" ht="18" customHeight="1" x14ac:dyDescent="0.25">
      <c r="D6" s="90" t="s">
        <v>8760</v>
      </c>
      <c r="E6" s="91">
        <f>ROUND(SUMIFS(Tabla2[[#All],[V. GRAVADA]],Tabla2[[#All],[MES]],Tabla7[[#Headers],[ENERO]],Tabla2[[#All],[TIPO DE DOC]],3),2)</f>
        <v>21337.32</v>
      </c>
      <c r="F6" s="92"/>
      <c r="G6" s="109"/>
      <c r="H6" s="107" t="s">
        <v>8763</v>
      </c>
      <c r="I6" s="101">
        <f>SUM(I4:I5)</f>
        <v>2450.6</v>
      </c>
      <c r="XFC6" t="s">
        <v>8265</v>
      </c>
    </row>
    <row r="7" spans="1:10 16383:16383" ht="18" customHeight="1" x14ac:dyDescent="0.25">
      <c r="D7" s="90" t="s">
        <v>8762</v>
      </c>
      <c r="E7" s="91">
        <f>ROUND(SUMIFS(Tabla2[[#All],[V. GRAVADA]],Tabla2[[#All],[MES]],Tabla7[[#Headers],[ENERO]],Tabla2[[#All],[TIPO DE DOC]],5),2)</f>
        <v>0</v>
      </c>
      <c r="F7" s="123">
        <f>SUM(E4:E6)-Tabla7[[#This Row],[ENERO]]</f>
        <v>21337.32</v>
      </c>
      <c r="G7" s="76"/>
      <c r="H7" s="81"/>
      <c r="I7" s="82"/>
      <c r="XFC7" t="s">
        <v>8322</v>
      </c>
    </row>
    <row r="8" spans="1:10 16383:16383" ht="18" customHeight="1" x14ac:dyDescent="0.25">
      <c r="D8" s="117" t="s">
        <v>8772</v>
      </c>
      <c r="E8" s="118"/>
      <c r="F8" s="119">
        <f>+E4+E6-E7</f>
        <v>21337.32</v>
      </c>
      <c r="G8" s="109"/>
      <c r="H8" s="76"/>
      <c r="I8" s="77"/>
      <c r="J8" s="15"/>
      <c r="XFC8" t="s">
        <v>8323</v>
      </c>
    </row>
    <row r="9" spans="1:10 16383:16383" ht="18" customHeight="1" x14ac:dyDescent="0.25">
      <c r="D9" s="90" t="s">
        <v>8764</v>
      </c>
      <c r="E9" s="91">
        <f>SUMIFS(Tabla1[[#All],[C. GRAVADA]],Tabla1[[#All],[MES]],Tabla7[[#Headers],[ENERO]],Tabla1[[#All],[TIPO DE DOC]],"03")</f>
        <v>8229.4569999999931</v>
      </c>
      <c r="F9" s="93"/>
      <c r="G9" s="109"/>
      <c r="H9" s="76"/>
      <c r="I9" s="77"/>
      <c r="J9" s="15"/>
      <c r="XFC9" t="s">
        <v>8324</v>
      </c>
    </row>
    <row r="10" spans="1:10 16383:16383" ht="18" customHeight="1" x14ac:dyDescent="0.25">
      <c r="D10" s="90" t="s">
        <v>8765</v>
      </c>
      <c r="E10" s="91">
        <f>SUMIFS(Tabla1[[#All],[IMPOR BIENES]],Tabla1[[#All],[MES]],Tabla7[[#Headers],[ENERO]],Tabla1[[#All],[TIPO DE DOC]],12)</f>
        <v>0</v>
      </c>
      <c r="F10" s="93"/>
      <c r="XFC10" t="s">
        <v>8325</v>
      </c>
    </row>
    <row r="11" spans="1:10 16383:16383" ht="18" customHeight="1" x14ac:dyDescent="0.25">
      <c r="D11" s="90" t="s">
        <v>8766</v>
      </c>
      <c r="E11" s="91">
        <f>SUMIFS(Tabla1[[#All],[C. GRAVADA]],Tabla1[[#All],[MES]],Tabla7[[#Headers],[ENERO]],Tabla1[[#All],[TIPO DE DOC]],"05")</f>
        <v>0</v>
      </c>
      <c r="F11" s="94"/>
      <c r="G11" s="15"/>
      <c r="XFC11" t="s">
        <v>8326</v>
      </c>
    </row>
    <row r="12" spans="1:10 16383:16383" ht="18" customHeight="1" x14ac:dyDescent="0.25">
      <c r="D12" s="117" t="s">
        <v>8773</v>
      </c>
      <c r="E12" s="118"/>
      <c r="F12" s="119">
        <f>IFERROR(+E9+E10-E11,"")</f>
        <v>8229.4569999999931</v>
      </c>
      <c r="G12" s="15"/>
      <c r="XFC12" t="s">
        <v>8327</v>
      </c>
    </row>
    <row r="13" spans="1:10 16383:16383" ht="18" customHeight="1" x14ac:dyDescent="0.25">
      <c r="D13" s="90" t="s">
        <v>8767</v>
      </c>
      <c r="E13" s="91">
        <f>SUMIFS(Tabla1[[#All],[C. EXENTAS]],Tabla1[[#All],[MES]],Tabla7[[#Headers],[ENERO]],Tabla1[[#All],[TIPO DE DOC]],"03")</f>
        <v>350.86700000000019</v>
      </c>
      <c r="F13" s="95"/>
      <c r="XFC13" t="s">
        <v>8328</v>
      </c>
    </row>
    <row r="14" spans="1:10 16383:16383" ht="18" customHeight="1" x14ac:dyDescent="0.25">
      <c r="D14" s="90" t="s">
        <v>8768</v>
      </c>
      <c r="E14" s="91">
        <v>0</v>
      </c>
      <c r="F14" s="96"/>
      <c r="XFC14" t="s">
        <v>8329</v>
      </c>
    </row>
    <row r="15" spans="1:10 16383:16383" ht="18" customHeight="1" x14ac:dyDescent="0.25">
      <c r="D15" s="90" t="s">
        <v>8769</v>
      </c>
      <c r="E15" s="91">
        <f>SUMIFS(Tabla6[[#Headers],[#Data],[Monto Retención 1%]],Tabla6[[#Headers],[#Data],[Mes]],Tabla7[[#Headers],[ENERO]])</f>
        <v>72.671999999999997</v>
      </c>
      <c r="F15" s="97"/>
    </row>
    <row r="16" spans="1:10 16383:16383" ht="18" customHeight="1" x14ac:dyDescent="0.25">
      <c r="D16" s="98" t="s">
        <v>9233</v>
      </c>
      <c r="E16" s="99">
        <v>445.85</v>
      </c>
      <c r="F16" s="95"/>
    </row>
    <row r="20" spans="6:6" x14ac:dyDescent="0.25">
      <c r="F20" s="124">
        <f>+F8*0.13</f>
        <v>2773.8516</v>
      </c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legacyDrawing r:id="rId3"/>
  <picture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2024-05-22T18:45:28Z</dcterms:modified>
</cp:coreProperties>
</file>