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7845" tabRatio="696" activeTab="6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4" r:id="rId9"/>
    <sheet name="DECLARACION" sheetId="13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'Libro de Consumidor'!#REF!</definedName>
    <definedName name="_xlnm._FilterDatabase" localSheetId="8" hidden="1">'RET 1%'!$A$1:$I$2</definedName>
    <definedName name="_xlnm.Print_Area" localSheetId="2">Contribuyente!$A$1:$E$24</definedName>
  </definedNames>
  <calcPr calcId="145621"/>
</workbook>
</file>

<file path=xl/calcChain.xml><?xml version="1.0" encoding="utf-8"?>
<calcChain xmlns="http://schemas.openxmlformats.org/spreadsheetml/2006/main">
  <c r="U56" i="10" l="1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G21" i="11"/>
  <c r="G20" i="11"/>
  <c r="G19" i="11"/>
  <c r="G18" i="11"/>
  <c r="G17" i="11"/>
  <c r="G16" i="11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P57" i="10" l="1"/>
  <c r="B22" i="11"/>
  <c r="D9" i="6" l="1"/>
  <c r="G15" i="11" l="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H3" i="14" l="1"/>
  <c r="I18" i="13" s="1"/>
  <c r="G3" i="14"/>
  <c r="G4" i="13"/>
  <c r="G9" i="13" s="1"/>
  <c r="I8" i="13"/>
  <c r="R14" i="12"/>
  <c r="P14" i="12"/>
  <c r="O14" i="12"/>
  <c r="K14" i="12"/>
  <c r="F14" i="13" s="1"/>
  <c r="F15" i="13" s="1"/>
  <c r="F18" i="13" s="1"/>
  <c r="H14" i="12"/>
  <c r="G14" i="13" s="1"/>
  <c r="G1" i="11" l="1"/>
  <c r="B637" i="11" l="1"/>
  <c r="D19" i="6" l="1"/>
  <c r="D19" i="5"/>
  <c r="R57" i="10" l="1"/>
  <c r="J4" i="13" s="1"/>
  <c r="J9" i="13" s="1"/>
  <c r="U57" i="10" l="1"/>
  <c r="O57" i="10"/>
  <c r="I4" i="13" s="1"/>
  <c r="I5" i="13" s="1"/>
  <c r="I9" i="13" s="1"/>
  <c r="V57" i="10"/>
  <c r="U5" i="8"/>
  <c r="R5" i="8"/>
  <c r="Q5" i="8"/>
  <c r="H4" i="13" s="1"/>
  <c r="H9" i="13" s="1"/>
  <c r="W5" i="8"/>
  <c r="G4" i="6"/>
  <c r="F4" i="6"/>
  <c r="J4" i="6" l="1"/>
  <c r="D4" i="6" s="1"/>
  <c r="I14" i="13"/>
  <c r="I15" i="13" s="1"/>
  <c r="K9" i="13"/>
  <c r="D11" i="5"/>
  <c r="D9" i="5"/>
  <c r="K13" i="13" l="1"/>
  <c r="K14" i="13" s="1"/>
  <c r="L14" i="13" s="1"/>
  <c r="G18" i="13" s="1"/>
  <c r="G19" i="13" s="1"/>
  <c r="H18" i="13" s="1"/>
  <c r="J18" i="13" s="1"/>
  <c r="L9" i="13"/>
  <c r="L16" i="13" l="1"/>
  <c r="M10" i="13"/>
  <c r="D9" i="9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<sst xmlns="http://schemas.openxmlformats.org/spreadsheetml/2006/main" count="1540" uniqueCount="451">
  <si>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</si>
  <si>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</si>
  <si>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</si>
  <si>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</si>
  <si>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</si>
  <si>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</si>
  <si>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</si>
  <si>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</si>
  <si>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</si>
  <si>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</si>
  <si>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</si>
  <si>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</si>
  <si>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</si>
  <si>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</si>
  <si>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</si>
  <si>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</si>
  <si>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</si>
  <si>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</si>
  <si>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</si>
  <si>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</si>
  <si>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</si>
  <si>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</si>
  <si>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</si>
  <si>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</si>
  <si>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</si>
  <si>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</si>
  <si>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</si>
  <si>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</si>
  <si>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</si>
  <si>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</si>
  <si>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</si>
  <si>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</si>
  <si>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</si>
  <si>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</si>
  <si>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</si>
  <si>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</si>
  <si>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</si>
  <si>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</si>
  <si>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</si>
  <si>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</si>
  <si>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</si>
  <si>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</si>
  <si>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</si>
  <si>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</si>
  <si>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</si>
  <si>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</si>
  <si>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</si>
  <si>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</si>
  <si>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</si>
  <si>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</si>
  <si>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</si>
  <si>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</si>
  <si>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</si>
  <si>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</si>
  <si>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</si>
  <si>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</si>
  <si>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</si>
  <si>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</si>
  <si>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</si>
  <si>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</si>
  <si>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</si>
  <si>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</si>
  <si>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</si>
  <si>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</si>
  <si>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</si>
  <si>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</si>
  <si>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</si>
  <si>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</si>
  <si>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</si>
  <si>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</si>
  <si>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</si>
  <si>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</si>
  <si>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</si>
  <si>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</si>
  <si>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</si>
  <si>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</si>
  <si>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</si>
  <si>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</si>
  <si>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</si>
  <si>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</si>
  <si>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</si>
  <si>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</si>
  <si>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</si>
  <si>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</si>
  <si>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</si>
  <si>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</si>
  <si>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</si>
  <si>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</si>
  <si>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</si>
  <si>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</si>
  <si>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</si>
  <si>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</si>
  <si>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</si>
  <si>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</si>
  <si>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</si>
  <si>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</si>
  <si>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</si>
  <si>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</si>
  <si>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31/01/2022</t>
  </si>
  <si>
    <t>15041RESIN394542021</t>
  </si>
  <si>
    <t>21BL000C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</si>
  <si>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</si>
  <si>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</si>
  <si>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</si>
  <si>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</si>
  <si>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</si>
  <si>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</si>
  <si>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</si>
  <si>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</si>
  <si>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</si>
  <si>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</si>
  <si>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</si>
  <si>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</si>
  <si>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</si>
  <si>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</si>
  <si>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</si>
  <si>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</si>
  <si>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</si>
  <si>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</si>
  <si>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</si>
  <si>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</si>
  <si>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</si>
  <si>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</si>
  <si>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</si>
  <si>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</si>
  <si>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</si>
  <si>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</si>
  <si>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</si>
  <si>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</si>
  <si>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</si>
  <si>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</si>
  <si>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</si>
  <si>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</si>
  <si>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</si>
  <si>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</si>
  <si>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</si>
  <si>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</si>
  <si>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</si>
  <si>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</si>
  <si>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</si>
  <si>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</si>
  <si>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</si>
  <si>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</si>
  <si>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</si>
  <si>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</si>
  <si>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</si>
  <si>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</si>
  <si>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</si>
  <si>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</si>
  <si>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</si>
  <si>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</si>
  <si>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</si>
  <si>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</si>
  <si>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</si>
  <si>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</si>
  <si>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</si>
  <si>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</si>
  <si>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</si>
  <si>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</si>
  <si>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</si>
  <si>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</si>
  <si>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</si>
  <si>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</si>
  <si>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</si>
  <si>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</si>
  <si>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</si>
  <si>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</si>
  <si>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</si>
  <si>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</si>
  <si>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</si>
  <si>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</si>
  <si>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</si>
  <si>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</si>
  <si>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</si>
  <si>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</si>
  <si>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</si>
  <si>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</si>
  <si>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</si>
  <si>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</si>
  <si>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</si>
  <si>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</si>
  <si>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</si>
  <si>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</si>
  <si>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</si>
  <si>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</si>
  <si>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</si>
  <si>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</si>
  <si>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</si>
  <si>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</si>
  <si>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</si>
  <si>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</si>
  <si>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</si>
  <si>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</si>
  <si>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</si>
  <si>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</si>
  <si>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</si>
  <si>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</si>
  <si>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</si>
  <si>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</si>
  <si>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</si>
  <si>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</si>
  <si>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</si>
  <si>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</si>
  <si>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</si>
  <si>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</si>
  <si>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</si>
  <si>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</si>
  <si>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</si>
  <si>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</si>
  <si>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</si>
  <si>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</si>
  <si>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</si>
  <si>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</si>
  <si>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</si>
  <si>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</si>
  <si>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</si>
  <si>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</si>
  <si>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</si>
  <si>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</si>
  <si>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</si>
  <si>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</si>
  <si>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</si>
  <si>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</si>
  <si>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</si>
  <si>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</si>
  <si>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</si>
  <si>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</si>
  <si>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</si>
  <si>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</si>
  <si>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</si>
  <si>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</si>
  <si>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</si>
  <si>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</si>
  <si>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</si>
  <si>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</si>
  <si>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</si>
  <si>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</si>
  <si>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</si>
  <si>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</si>
  <si>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</si>
  <si>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</si>
  <si>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</si>
  <si>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</si>
  <si>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</si>
  <si>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</si>
  <si>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</si>
  <si>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</si>
  <si>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</si>
  <si>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</si>
  <si>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</si>
  <si>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</si>
  <si>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</si>
  <si>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</si>
  <si>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</si>
  <si>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</si>
  <si>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</si>
  <si>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</si>
  <si>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</si>
  <si>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</si>
  <si>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</si>
  <si>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</si>
  <si>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</si>
  <si>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</si>
  <si>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</si>
  <si>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</si>
  <si>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</si>
  <si>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</si>
  <si>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</si>
  <si>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</si>
  <si>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</si>
  <si>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</si>
  <si>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</si>
  <si>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</si>
  <si>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</si>
  <si>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</si>
  <si>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</si>
  <si>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</si>
  <si>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</si>
  <si>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</si>
  <si>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</si>
  <si>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</si>
  <si>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</si>
  <si>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</si>
  <si>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</si>
  <si>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</si>
  <si>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</si>
  <si>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</si>
  <si>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</si>
  <si>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</si>
  <si>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</si>
  <si>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</si>
  <si>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</si>
  <si>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</si>
  <si>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</si>
  <si>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</si>
  <si>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</si>
  <si>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</si>
  <si>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</si>
  <si>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</si>
  <si>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</si>
  <si>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</si>
  <si>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</si>
  <si>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</si>
  <si>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</si>
  <si>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</si>
  <si>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</si>
  <si>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</si>
  <si>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</si>
  <si>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</si>
  <si>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</si>
  <si>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</si>
  <si>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</si>
  <si>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</si>
  <si>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</si>
  <si>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</si>
  <si>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</si>
  <si>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</si>
  <si>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</si>
  <si>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</si>
  <si>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</si>
  <si>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</si>
  <si>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</si>
  <si>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</si>
  <si>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</si>
  <si>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</si>
  <si>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</si>
  <si>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</si>
  <si>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</si>
  <si>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</si>
  <si>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</si>
  <si>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</si>
  <si>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</si>
  <si>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</si>
  <si>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</si>
  <si>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</si>
  <si>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</si>
  <si>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</si>
  <si>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</si>
  <si>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</si>
  <si>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</si>
  <si>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</si>
  <si>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</si>
  <si>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</si>
  <si>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</si>
  <si>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</si>
  <si>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</si>
  <si>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</si>
  <si>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</si>
  <si>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</si>
  <si>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</si>
  <si>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</si>
  <si>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</si>
  <si>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</si>
  <si>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</si>
  <si>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</si>
  <si>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</si>
  <si>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</si>
  <si>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</si>
  <si>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</si>
  <si>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</si>
  <si>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</si>
  <si>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</si>
  <si>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</si>
  <si>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</si>
  <si>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</si>
  <si>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</si>
  <si>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</si>
  <si>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</si>
  <si>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</si>
  <si>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</si>
  <si>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</si>
  <si>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</si>
  <si>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</si>
  <si>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</si>
  <si>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</si>
  <si>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</si>
  <si>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</si>
  <si>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</si>
  <si>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</si>
  <si>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</si>
  <si>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</si>
  <si>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</si>
  <si>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</si>
  <si>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</si>
  <si>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</si>
  <si>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</si>
  <si>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</si>
  <si>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</si>
  <si>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</si>
  <si>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</si>
  <si>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11</t>
  </si>
  <si>
    <t>15041RESIN348052020</t>
  </si>
  <si>
    <t>20LB000X</t>
  </si>
  <si>
    <t>0</t>
  </si>
  <si>
    <t>06010811680011</t>
  </si>
  <si>
    <t>JOSE MARIA SALINAS DERAS</t>
  </si>
  <si>
    <t>06142101860018</t>
  </si>
  <si>
    <t>VILLAVAR S.A DE C.V.</t>
  </si>
  <si>
    <t>No existe</t>
  </si>
  <si>
    <t>2023</t>
  </si>
  <si>
    <t>10</t>
  </si>
  <si>
    <t>23</t>
  </si>
  <si>
    <t>24</t>
  </si>
  <si>
    <t>27</t>
  </si>
  <si>
    <t>04/01/2023</t>
  </si>
  <si>
    <t>09/01/2023</t>
  </si>
  <si>
    <t>10/01/2023</t>
  </si>
  <si>
    <t>11/01/2023</t>
  </si>
  <si>
    <t>16/01/2023</t>
  </si>
  <si>
    <t>19/01/2023</t>
  </si>
  <si>
    <t>23/01/2023</t>
  </si>
  <si>
    <t>24/01/2023</t>
  </si>
  <si>
    <t>25/01/2023</t>
  </si>
  <si>
    <t>27/01/2023</t>
  </si>
  <si>
    <t>02101911710016</t>
  </si>
  <si>
    <t>ALMACENES VIDRI, S.A DE C.V.</t>
  </si>
  <si>
    <t>17/01/2023</t>
  </si>
  <si>
    <t>06140108580017</t>
  </si>
  <si>
    <t>14/01/2023</t>
  </si>
  <si>
    <t>FREUND S.A DE C.V.</t>
  </si>
  <si>
    <t>05112105901012</t>
  </si>
  <si>
    <t xml:space="preserve">SUMER S.A DE C.V </t>
  </si>
  <si>
    <t>1001</t>
  </si>
  <si>
    <t>06</t>
  </si>
  <si>
    <t>13</t>
  </si>
  <si>
    <t>17</t>
  </si>
  <si>
    <t>20</t>
  </si>
  <si>
    <t>FEBRERO</t>
  </si>
  <si>
    <t>06/02/2023</t>
  </si>
  <si>
    <t>10/02/2023</t>
  </si>
  <si>
    <t>13/02/2023</t>
  </si>
  <si>
    <t>14/02/2023</t>
  </si>
  <si>
    <t>17/02/2023</t>
  </si>
  <si>
    <t>20/02/2023</t>
  </si>
  <si>
    <t>24/02/2023</t>
  </si>
  <si>
    <t>28/02/2023</t>
  </si>
  <si>
    <t>29</t>
  </si>
  <si>
    <t>30</t>
  </si>
  <si>
    <t>MARZO</t>
  </si>
  <si>
    <t>01/03/2023</t>
  </si>
  <si>
    <t>03/03/2023</t>
  </si>
  <si>
    <t>06/03/2023</t>
  </si>
  <si>
    <t>10/03/2023</t>
  </si>
  <si>
    <t>13/03/2023</t>
  </si>
  <si>
    <t>17/03/2023</t>
  </si>
  <si>
    <t>20/03/2023</t>
  </si>
  <si>
    <t>23/03/2023</t>
  </si>
  <si>
    <t>24/03/2023</t>
  </si>
  <si>
    <t>27/03/2023</t>
  </si>
  <si>
    <t>29/03/2023</t>
  </si>
  <si>
    <t>30/03/2023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</si>
</sst>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7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44" fontId="16" fillId="0" borderId="0" xfId="1" applyFont="1"/>
    <xf numFmtId="44" fontId="16" fillId="0" borderId="0" xfId="0" applyNumberFormat="1" applyFont="1"/>
    <xf numFmtId="44" fontId="0" fillId="0" borderId="0" xfId="1" applyNumberFormat="1" applyFont="1"/>
    <xf numFmtId="0" fontId="0" fillId="0" borderId="0" xfId="0" applyAlignment="1">
      <alignment horizontal="left"/>
    </xf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69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numFmt numFmtId="30" formatCode="@"/>
    </dxf>
    <dxf>
      <alignment horizontal="left" vertical="bottom" textRotation="0" wrapText="0" indent="0" justifyLastLine="0" shrinkToFit="0" readingOrder="0"/>
    </dxf>
    <dxf>
      <numFmt numFmtId="30" formatCode="@"/>
    </dxf>
    <dxf>
      <alignment horizontal="left" vertical="bottom" textRotation="0" wrapText="0" indent="0" justifyLastLine="0" shrinkToFit="0" readingOrder="0"/>
    </dxf>
    <dxf>
      <numFmt numFmtId="30" formatCode="@"/>
    </dxf>
    <dxf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ACTUALICE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  <row r="477">
          <cell r="A477" t="str">
            <v>2022284428</v>
          </cell>
          <cell r="B477" t="str">
            <v>INTERMIX GROUP INC</v>
          </cell>
          <cell r="C477" t="str">
            <v>ACTUALICE</v>
          </cell>
        </row>
        <row r="478">
          <cell r="A478" t="str">
            <v>06142307011043</v>
          </cell>
          <cell r="B478" t="str">
            <v>CORPORACION OCEANICA EL SALVADOR</v>
          </cell>
          <cell r="C478" t="str">
            <v>ACTUALICE</v>
          </cell>
        </row>
        <row r="479">
          <cell r="A479" t="str">
            <v>06141705620038</v>
          </cell>
          <cell r="B479" t="str">
            <v>ASOCIACION DEMOGRAFICA SALVADOREÑA</v>
          </cell>
          <cell r="C479" t="str">
            <v>ACTUALICE</v>
          </cell>
        </row>
        <row r="480">
          <cell r="A480" t="str">
            <v>11052105601010</v>
          </cell>
          <cell r="B480" t="str">
            <v>CARLOS HUMBERTO RODRIGUEZ</v>
          </cell>
          <cell r="C480" t="str">
            <v>ACTUALICE</v>
          </cell>
        </row>
        <row r="481">
          <cell r="A481" t="str">
            <v>05111204540020</v>
          </cell>
          <cell r="B481" t="str">
            <v>JULIO ALBERTO PONCE</v>
          </cell>
          <cell r="C481" t="str">
            <v>ACTUALICE</v>
          </cell>
        </row>
        <row r="482">
          <cell r="A482" t="str">
            <v>06141910891035</v>
          </cell>
          <cell r="B482" t="str">
            <v>CONSEJO SALVADOREÑO DEL CAFÉ</v>
          </cell>
          <cell r="C482" t="str">
            <v>ACTUALICE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14" totalsRowCount="1">
  <sortState ref="A4:Q806">
    <sortCondition ref="B3:B579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65" dataCellStyle="Moneda"/>
    <tableColumn id="9" name="I. EXENTAS" totalsRowDxfId="64" dataCellStyle="Moneda"/>
    <tableColumn id="10" name="IMPOR EX" totalsRowDxfId="63" dataCellStyle="Moneda"/>
    <tableColumn id="11" name="C. GRAVADA" totalsRowFunction="sum" totalsRowDxfId="62" dataCellStyle="Moneda"/>
    <tableColumn id="12" name="INTER GRAVA" totalsRowDxfId="61" dataCellStyle="Moneda"/>
    <tableColumn id="13" name="IMPOR BIENES" totalsRowDxfId="60" dataCellStyle="Moneda"/>
    <tableColumn id="14" name="IMPOR SERV" totalsRowDxfId="59" dataCellStyle="Moneda"/>
    <tableColumn id="15" name="IVA" totalsRowFunction="sum" totalsRowDxfId="58" dataCellStyle="Moneda"/>
    <tableColumn id="16" name="TOTAL C." totalsRowFunction="sum" totalsRowDxfId="57" dataCellStyle="Moneda"/>
    <tableColumn id="18" name="DUI" dataDxfId="56" totalsRowDxfId="55" dataCellStyle="Moneda"/>
    <tableColumn id="17" name="ANEXO 3" totalsRowFunction="sum" dataDxfId="54" totalsRowDxfId="53" dataCellStyle="Moneda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5" totalsRowCount="1">
  <autoFilter ref="E2:W4"/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51" dataCellStyle="Moneda"/>
    <tableColumn id="12" name="VENTA NO SUJETA" totalsRowDxfId="50" dataCellStyle="Moneda"/>
    <tableColumn id="13" name="V. GRAVADA" totalsRowFunction="sum" totalsRowDxfId="49" dataCellStyle="Moneda"/>
    <tableColumn id="14" name="D.FISCAL" totalsRowFunction="sum" totalsRowDxfId="48" dataCellStyle="Moneda"/>
    <tableColumn id="15" name="V CTA DE 3" totalsRowDxfId="47" dataCellStyle="Moneda"/>
    <tableColumn id="16" name="D. FISCAL A 3" totalsRowDxfId="46" dataCellStyle="Moneda"/>
    <tableColumn id="17" name="VENTA TOTAL" totalsRowFunction="sum" totalsRowDxfId="45" dataCellStyle="Moneda"/>
    <tableColumn id="19" name="DUI" dataDxfId="44" totalsRowDxfId="43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57" totalsRowCount="1">
  <autoFilter ref="A2:V56"/>
  <sortState ref="A3:V565">
    <sortCondition ref="G2:G565"/>
  </sortState>
  <tableColumns count="22">
    <tableColumn id="1" name="MES" totalsRowLabel="Total"/>
    <tableColumn id="2" name="FECHA" dataDxfId="41" totalsRowDxfId="40"/>
    <tableColumn id="3" name="CLASE DE DOC"/>
    <tableColumn id="4" name="TIPO DE DOC"/>
    <tableColumn id="5" name="RESOLUCION"/>
    <tableColumn id="6" name="SERIE"/>
    <tableColumn id="7" name="CORRELTIVO" dataDxfId="39" totalsRowDxfId="38"/>
    <tableColumn id="8" name="FINAL" dataDxfId="37" totalsRowDxfId="36"/>
    <tableColumn id="9" name="CORRELTIVO2" dataDxfId="35" totalsRowDxfId="34"/>
    <tableColumn id="10" name="FINAL3" dataDxfId="33" totalsRowDxfId="32"/>
    <tableColumn id="11" name="VACIO"/>
    <tableColumn id="12" name="V EXENTA" dataDxfId="31" totalsRowDxfId="30" dataCellStyle="Moneda"/>
    <tableColumn id="13" name="VENTAS NO" dataDxfId="29" totalsRowDxfId="28" dataCellStyle="Moneda"/>
    <tableColumn id="14" name="V NO SUJETAS" dataDxfId="27" totalsRowDxfId="26" dataCellStyle="Moneda"/>
    <tableColumn id="15" name="V GRAVADAS" totalsRowFunction="sum" dataDxfId="25" totalsRowDxfId="24" dataCellStyle="Moneda"/>
    <tableColumn id="16" name="EX IN CA" totalsRowFunction="sum" totalsRowDxfId="23" dataCellStyle="Moneda"/>
    <tableColumn id="17" name="EX OUT CA" dataDxfId="22" totalsRowDxfId="21" dataCellStyle="Moneda"/>
    <tableColumn id="18" name="EX SERVICE" totalsRowFunction="sum" dataDxfId="20" totalsRowDxfId="19" dataCellStyle="Moneda"/>
    <tableColumn id="19" name="V ZONA FRAN" dataDxfId="18" totalsRowDxfId="17" dataCellStyle="Moneda"/>
    <tableColumn id="20" name="V CTA A 3ERO" dataDxfId="16" totalsRowDxfId="15" dataCellStyle="Moneda"/>
    <tableColumn id="21" name="TOTAL VENTA" totalsRowFunction="sum" dataDxfId="14" totalsRowDxfId="13" dataCellStyle="Moneda">
      <calculatedColumnFormula>+Tabla3[[#This Row],[EX SERVICE]]</calculatedColumnFormula>
    </tableColumn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" totalsRowCount="1" headerRowDxfId="12">
  <tableColumns count="9">
    <tableColumn id="1" name="MES" totalsRowLabel="Total"/>
    <tableColumn id="2" name="NIT" dataDxfId="11"/>
    <tableColumn id="3" name="FECHA" dataDxfId="10"/>
    <tableColumn id="4" name="TIPO" dataDxfId="9"/>
    <tableColumn id="5" name="SERIE" dataDxfId="8"/>
    <tableColumn id="6" name="DOC" dataDxfId="7"/>
    <tableColumn id="7" name="MONTO" totalsRowFunction="sum" dataDxfId="6" totalsRowDxfId="5"/>
    <tableColumn id="8" name="RETENCION" totalsRowFunction="sum" dataDxfId="4" totalsRowDxfId="3"/>
    <tableColumn id="9" name="ANEX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85" zoomScaleNormal="85" zoomScaleSheetLayoutView="85" workbookViewId="0">
      <selection activeCell="E4" sqref="E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96</v>
      </c>
    </row>
    <row r="4" spans="2:10" x14ac:dyDescent="0.25">
      <c r="B4" s="5" t="s">
        <v>2</v>
      </c>
      <c r="D4" s="30" t="str">
        <f>+J4</f>
        <v>10/01/2023</v>
      </c>
      <c r="E4" s="27" t="s">
        <v>422</v>
      </c>
      <c r="F4" s="28" t="str">
        <f>+LEFT(E4,2)</f>
        <v>10</v>
      </c>
      <c r="G4" s="28" t="str">
        <f>+RIGHT(E4,2)</f>
        <v>01</v>
      </c>
      <c r="H4" s="29" t="s">
        <v>399</v>
      </c>
      <c r="I4" s="28" t="s">
        <v>93</v>
      </c>
      <c r="J4" s="28" t="str">
        <f>+F4&amp;I4&amp;G4&amp;I4&amp;H4</f>
        <v>10/01/2023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396</v>
      </c>
    </row>
    <row r="9" spans="2:10" x14ac:dyDescent="0.25">
      <c r="B9" s="5" t="s">
        <v>85</v>
      </c>
      <c r="D9" s="24" t="str">
        <f>IFERROR(VLOOKUP(D8,'[1]BASE DE PROVEEDORES'!$A:$B,2,0),"No Existe")</f>
        <v>VILLAVAR S.A DE C.V.</v>
      </c>
    </row>
    <row r="10" spans="2:10" x14ac:dyDescent="0.25">
      <c r="B10" s="5" t="s">
        <v>7</v>
      </c>
      <c r="D10" s="8">
        <v>0</v>
      </c>
    </row>
    <row r="11" spans="2:10" x14ac:dyDescent="0.25">
      <c r="B11" s="5" t="s">
        <v>8</v>
      </c>
      <c r="D11" s="8">
        <v>0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95</v>
      </c>
      <c r="D19" s="32" t="str">
        <f>IFERROR(VLOOKUP(D8,'[2]BASE DE PROVEEDORES'!$A:$C,3,0),"ACTUALICE")</f>
        <v>ACTUALICE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68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workbookViewId="0">
      <selection activeCell="J4" sqref="J4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96"/>
      <c r="B2" s="97"/>
      <c r="C2" s="97"/>
      <c r="D2" s="98"/>
      <c r="E2" s="105"/>
      <c r="F2" s="106"/>
      <c r="G2" s="86" t="s">
        <v>369</v>
      </c>
      <c r="H2" s="86" t="s">
        <v>370</v>
      </c>
      <c r="I2" s="86" t="s">
        <v>371</v>
      </c>
      <c r="J2" s="86" t="s">
        <v>372</v>
      </c>
      <c r="K2" s="86" t="s">
        <v>373</v>
      </c>
      <c r="L2" s="88" t="s">
        <v>374</v>
      </c>
      <c r="M2" s="89"/>
    </row>
    <row r="3" spans="1:13" ht="15.75" thickBot="1" x14ac:dyDescent="0.3">
      <c r="A3" s="99"/>
      <c r="B3" s="100"/>
      <c r="C3" s="100"/>
      <c r="D3" s="101"/>
      <c r="E3" s="51"/>
      <c r="F3" s="51"/>
      <c r="G3" s="87"/>
      <c r="H3" s="87"/>
      <c r="I3" s="87"/>
      <c r="J3" s="87"/>
      <c r="K3" s="87"/>
      <c r="L3" s="90"/>
      <c r="M3" s="91"/>
    </row>
    <row r="4" spans="1:13" x14ac:dyDescent="0.25">
      <c r="A4" s="99"/>
      <c r="B4" s="100"/>
      <c r="C4" s="100"/>
      <c r="D4" s="101"/>
      <c r="E4" s="51"/>
      <c r="F4" s="51"/>
      <c r="G4" s="52">
        <f>+Tabla3[[#Totals],[V EXENTA]]</f>
        <v>0</v>
      </c>
      <c r="H4" s="52">
        <f>+Tabla2[[#Totals],[V. GRAVADA]]</f>
        <v>0</v>
      </c>
      <c r="I4" s="52">
        <f>+Tabla3[[#Totals],[V GRAVADAS]]</f>
        <v>0</v>
      </c>
      <c r="J4" s="52">
        <f>+Tabla3[[#Totals],[EX SERVICE]]</f>
        <v>76087.5</v>
      </c>
      <c r="K4" s="53"/>
      <c r="L4" s="54"/>
      <c r="M4" s="55"/>
    </row>
    <row r="5" spans="1:13" x14ac:dyDescent="0.25">
      <c r="A5" s="99"/>
      <c r="B5" s="100"/>
      <c r="C5" s="100"/>
      <c r="D5" s="101"/>
      <c r="E5" s="51"/>
      <c r="F5" s="51"/>
      <c r="G5" s="52"/>
      <c r="H5" s="52"/>
      <c r="I5" s="56">
        <f>+I4/1.13</f>
        <v>0</v>
      </c>
      <c r="J5" s="52"/>
      <c r="K5" s="53"/>
      <c r="L5" s="54"/>
      <c r="M5" s="55"/>
    </row>
    <row r="6" spans="1:13" x14ac:dyDescent="0.25">
      <c r="A6" s="99"/>
      <c r="B6" s="100"/>
      <c r="C6" s="100"/>
      <c r="D6" s="101"/>
      <c r="E6" s="51"/>
      <c r="F6" s="51"/>
      <c r="G6" s="52"/>
      <c r="H6" s="52"/>
      <c r="I6" s="52"/>
      <c r="J6" s="52"/>
      <c r="K6" s="53"/>
      <c r="L6" s="54"/>
      <c r="M6" s="55"/>
    </row>
    <row r="7" spans="1:13" ht="15.75" thickBot="1" x14ac:dyDescent="0.3">
      <c r="A7" s="99"/>
      <c r="B7" s="100"/>
      <c r="C7" s="100"/>
      <c r="D7" s="101"/>
      <c r="E7" s="51"/>
      <c r="F7" s="51"/>
      <c r="G7" s="52"/>
      <c r="H7" s="52"/>
      <c r="I7" s="52"/>
      <c r="J7" s="52"/>
      <c r="K7" s="53"/>
      <c r="L7" s="54"/>
      <c r="M7" s="55"/>
    </row>
    <row r="8" spans="1:13" ht="15.75" thickBot="1" x14ac:dyDescent="0.3">
      <c r="A8" s="99"/>
      <c r="B8" s="100"/>
      <c r="C8" s="100"/>
      <c r="D8" s="101"/>
      <c r="E8" s="51"/>
      <c r="F8" s="51"/>
      <c r="G8" s="52"/>
      <c r="H8" s="52"/>
      <c r="I8" s="56">
        <f>+I7/1.13</f>
        <v>0</v>
      </c>
      <c r="J8" s="52"/>
      <c r="K8" s="53"/>
      <c r="L8" s="57" t="s">
        <v>375</v>
      </c>
      <c r="M8" s="55"/>
    </row>
    <row r="9" spans="1:13" ht="15.75" thickBot="1" x14ac:dyDescent="0.3">
      <c r="A9" s="99"/>
      <c r="B9" s="100"/>
      <c r="C9" s="100"/>
      <c r="D9" s="101"/>
      <c r="E9" s="51"/>
      <c r="F9" s="51"/>
      <c r="G9" s="58">
        <f>SUM(G4:G8)</f>
        <v>0</v>
      </c>
      <c r="H9" s="58">
        <f>+H4+H7</f>
        <v>0</v>
      </c>
      <c r="I9" s="58">
        <f>+I8+I5</f>
        <v>0</v>
      </c>
      <c r="J9" s="58">
        <f>+J4</f>
        <v>76087.5</v>
      </c>
      <c r="K9" s="58">
        <f>SUM(G9:J9)</f>
        <v>76087.5</v>
      </c>
      <c r="L9" s="59">
        <f>+K9*0.0175</f>
        <v>1331.5312500000002</v>
      </c>
      <c r="M9" s="55"/>
    </row>
    <row r="10" spans="1:13" x14ac:dyDescent="0.25">
      <c r="A10" s="99"/>
      <c r="B10" s="100"/>
      <c r="C10" s="100"/>
      <c r="D10" s="101"/>
      <c r="E10" s="51"/>
      <c r="F10" s="51"/>
      <c r="G10" s="60"/>
      <c r="H10" s="60"/>
      <c r="I10" s="60"/>
      <c r="J10" s="60"/>
      <c r="K10" s="60"/>
      <c r="L10" s="92"/>
      <c r="M10" s="94">
        <f>+L9+L10</f>
        <v>1331.5312500000002</v>
      </c>
    </row>
    <row r="11" spans="1:13" ht="15.75" thickBot="1" x14ac:dyDescent="0.3">
      <c r="A11" s="99"/>
      <c r="B11" s="100"/>
      <c r="C11" s="100"/>
      <c r="D11" s="101"/>
      <c r="E11" s="51"/>
      <c r="F11" s="51"/>
      <c r="G11" s="60"/>
      <c r="H11" s="60"/>
      <c r="I11" s="60"/>
      <c r="J11" s="60"/>
      <c r="K11" s="60" t="s">
        <v>376</v>
      </c>
      <c r="L11" s="93"/>
      <c r="M11" s="95"/>
    </row>
    <row r="12" spans="1:13" ht="15.75" thickBot="1" x14ac:dyDescent="0.3">
      <c r="A12" s="99"/>
      <c r="B12" s="100"/>
      <c r="C12" s="100"/>
      <c r="D12" s="101"/>
      <c r="E12" s="51"/>
      <c r="F12" s="51"/>
      <c r="G12" s="60"/>
      <c r="H12" s="60"/>
      <c r="I12" s="60"/>
      <c r="J12" s="60"/>
      <c r="K12" s="60"/>
      <c r="L12" s="61"/>
      <c r="M12" s="55"/>
    </row>
    <row r="13" spans="1:13" ht="15.75" thickBot="1" x14ac:dyDescent="0.3">
      <c r="A13" s="99"/>
      <c r="B13" s="100"/>
      <c r="C13" s="100"/>
      <c r="D13" s="101"/>
      <c r="E13" s="62"/>
      <c r="F13" s="63" t="s">
        <v>377</v>
      </c>
      <c r="G13" s="58" t="s">
        <v>378</v>
      </c>
      <c r="H13" s="64"/>
      <c r="I13" s="65" t="s">
        <v>379</v>
      </c>
      <c r="J13" s="60"/>
      <c r="K13" s="60">
        <f>+K9+G9</f>
        <v>76087.5</v>
      </c>
      <c r="L13" s="61"/>
      <c r="M13" s="55"/>
    </row>
    <row r="14" spans="1:13" x14ac:dyDescent="0.25">
      <c r="A14" s="99"/>
      <c r="B14" s="100"/>
      <c r="C14" s="100"/>
      <c r="D14" s="101"/>
      <c r="E14" s="51" t="s">
        <v>380</v>
      </c>
      <c r="F14" s="52">
        <f>+Tabla1[[#Totals],[C. GRAVADA]]</f>
        <v>480.31000000000006</v>
      </c>
      <c r="G14" s="52">
        <f>+Tabla1[[#Totals],[C. EXENTAS]]</f>
        <v>0</v>
      </c>
      <c r="H14" s="53" t="s">
        <v>380</v>
      </c>
      <c r="I14" s="66">
        <f>+H9+I9</f>
        <v>0</v>
      </c>
      <c r="J14" s="60"/>
      <c r="K14" s="60">
        <f>+K13/K9</f>
        <v>1</v>
      </c>
      <c r="L14" s="61">
        <f>+K14*F15-F15</f>
        <v>0</v>
      </c>
      <c r="M14" s="55"/>
    </row>
    <row r="15" spans="1:13" x14ac:dyDescent="0.25">
      <c r="A15" s="99"/>
      <c r="B15" s="100"/>
      <c r="C15" s="100"/>
      <c r="D15" s="101"/>
      <c r="E15" s="51" t="s">
        <v>381</v>
      </c>
      <c r="F15" s="52">
        <f>+F14*0.13</f>
        <v>62.440300000000008</v>
      </c>
      <c r="G15" s="52"/>
      <c r="H15" s="53" t="s">
        <v>381</v>
      </c>
      <c r="I15" s="66">
        <f>+I14*0.13</f>
        <v>0</v>
      </c>
      <c r="J15" s="60"/>
      <c r="K15" s="60"/>
      <c r="L15" s="61"/>
      <c r="M15" s="55"/>
    </row>
    <row r="16" spans="1:13" ht="15.75" thickBot="1" x14ac:dyDescent="0.3">
      <c r="A16" s="99"/>
      <c r="B16" s="100"/>
      <c r="C16" s="100"/>
      <c r="D16" s="101"/>
      <c r="E16" s="51"/>
      <c r="F16" s="52"/>
      <c r="G16" s="52"/>
      <c r="H16" s="53"/>
      <c r="I16" s="66"/>
      <c r="J16" s="60"/>
      <c r="K16" s="60"/>
      <c r="L16" s="67">
        <f>+L9+L10+J18</f>
        <v>1269.0909500000002</v>
      </c>
      <c r="M16" s="55"/>
    </row>
    <row r="17" spans="1:13" ht="15.75" thickTop="1" x14ac:dyDescent="0.25">
      <c r="A17" s="99"/>
      <c r="B17" s="100"/>
      <c r="C17" s="100"/>
      <c r="D17" s="101"/>
      <c r="E17" s="51"/>
      <c r="F17" s="68"/>
      <c r="G17" s="69" t="s">
        <v>382</v>
      </c>
      <c r="H17" s="53"/>
      <c r="I17" s="70" t="s">
        <v>383</v>
      </c>
      <c r="J17" s="60"/>
      <c r="K17" s="60"/>
      <c r="L17" s="61"/>
      <c r="M17" s="55"/>
    </row>
    <row r="18" spans="1:13" ht="15.75" thickBot="1" x14ac:dyDescent="0.3">
      <c r="A18" s="99"/>
      <c r="B18" s="100"/>
      <c r="C18" s="100"/>
      <c r="D18" s="101"/>
      <c r="E18" s="51"/>
      <c r="F18" s="71">
        <f>+F15+F16</f>
        <v>62.440300000000008</v>
      </c>
      <c r="G18" s="72">
        <f>+L14</f>
        <v>0</v>
      </c>
      <c r="H18" s="73">
        <f>+I15-G19</f>
        <v>-62.440300000000008</v>
      </c>
      <c r="I18" s="74">
        <f>+Tabla4[[#Totals],[RETENCION]]</f>
        <v>0</v>
      </c>
      <c r="J18" s="75">
        <f>+H18-I18</f>
        <v>-62.440300000000008</v>
      </c>
      <c r="K18" s="60"/>
      <c r="L18" s="61"/>
      <c r="M18" s="55"/>
    </row>
    <row r="19" spans="1:13" ht="15.75" thickBot="1" x14ac:dyDescent="0.3">
      <c r="A19" s="99"/>
      <c r="B19" s="100"/>
      <c r="C19" s="100"/>
      <c r="D19" s="101"/>
      <c r="E19" s="51"/>
      <c r="F19" s="51"/>
      <c r="G19" s="76">
        <f>+F18-G18</f>
        <v>62.440300000000008</v>
      </c>
      <c r="H19" s="60"/>
      <c r="I19" s="60"/>
      <c r="J19" s="60"/>
      <c r="K19" s="60"/>
      <c r="L19" s="61"/>
      <c r="M19" s="55"/>
    </row>
    <row r="20" spans="1:13" ht="15.75" thickBot="1" x14ac:dyDescent="0.3">
      <c r="A20" s="102"/>
      <c r="B20" s="103"/>
      <c r="C20" s="103"/>
      <c r="D20" s="104"/>
      <c r="E20" s="77"/>
      <c r="F20" s="77"/>
      <c r="G20" s="78"/>
      <c r="H20" s="78"/>
      <c r="I20" s="78"/>
      <c r="J20" s="78"/>
      <c r="K20" s="78"/>
      <c r="L20" s="79"/>
      <c r="M20" s="80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14"/>
  <sheetViews>
    <sheetView workbookViewId="0">
      <pane ySplit="3" topLeftCell="A4" activePane="bottomLeft" state="frozen"/>
      <selection pane="bottomLeft" activeCell="B4" sqref="B4:R13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1" spans="1:18" x14ac:dyDescent="0.25">
      <c r="F1" s="36" t="s">
        <v>368</v>
      </c>
      <c r="G1" s="33"/>
      <c r="H1" s="50"/>
      <c r="I1" s="50"/>
    </row>
    <row r="2" spans="1:18" x14ac:dyDescent="0.25">
      <c r="F2" s="33"/>
      <c r="G2" s="33"/>
      <c r="H2" s="50"/>
      <c r="I2" s="50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95</v>
      </c>
      <c r="R3" t="s">
        <v>16</v>
      </c>
    </row>
    <row r="4" spans="1:18" x14ac:dyDescent="0.25">
      <c r="A4" t="s">
        <v>96</v>
      </c>
      <c r="B4" t="s">
        <v>406</v>
      </c>
      <c r="C4" t="s">
        <v>1</v>
      </c>
      <c r="D4" t="s">
        <v>0</v>
      </c>
      <c r="E4">
        <v>7061</v>
      </c>
      <c r="F4" t="s">
        <v>396</v>
      </c>
      <c r="G4" t="s">
        <v>397</v>
      </c>
      <c r="H4" s="3">
        <v>0</v>
      </c>
      <c r="I4" s="3">
        <v>0</v>
      </c>
      <c r="J4" s="3">
        <v>0</v>
      </c>
      <c r="K4" s="3">
        <v>34.51</v>
      </c>
      <c r="L4" s="3">
        <v>0</v>
      </c>
      <c r="M4" s="3">
        <v>0</v>
      </c>
      <c r="N4" s="3">
        <v>0</v>
      </c>
      <c r="O4" s="3">
        <v>4.4863</v>
      </c>
      <c r="P4" s="3">
        <v>38.996299999999998</v>
      </c>
      <c r="R4">
        <v>3</v>
      </c>
    </row>
    <row r="5" spans="1:18" x14ac:dyDescent="0.25">
      <c r="A5" t="s">
        <v>96</v>
      </c>
      <c r="B5" t="s">
        <v>406</v>
      </c>
      <c r="C5" t="s">
        <v>1</v>
      </c>
      <c r="D5" t="s">
        <v>0</v>
      </c>
      <c r="E5">
        <v>349020</v>
      </c>
      <c r="F5" t="s">
        <v>417</v>
      </c>
      <c r="G5" t="s">
        <v>419</v>
      </c>
      <c r="H5" s="3">
        <v>0</v>
      </c>
      <c r="I5" s="3">
        <v>0</v>
      </c>
      <c r="J5" s="3">
        <v>0</v>
      </c>
      <c r="K5" s="3">
        <v>77.12</v>
      </c>
      <c r="L5" s="3">
        <v>0</v>
      </c>
      <c r="M5" s="3">
        <v>0</v>
      </c>
      <c r="N5" s="3">
        <v>0</v>
      </c>
      <c r="O5" s="3">
        <v>10.025600000000001</v>
      </c>
      <c r="P5" s="3">
        <v>87.145600000000002</v>
      </c>
      <c r="R5">
        <v>3</v>
      </c>
    </row>
    <row r="6" spans="1:18" x14ac:dyDescent="0.25">
      <c r="A6" t="s">
        <v>96</v>
      </c>
      <c r="B6" t="s">
        <v>407</v>
      </c>
      <c r="C6" t="s">
        <v>1</v>
      </c>
      <c r="D6" t="s">
        <v>0</v>
      </c>
      <c r="E6">
        <v>960991</v>
      </c>
      <c r="F6" t="s">
        <v>414</v>
      </c>
      <c r="G6" t="s">
        <v>415</v>
      </c>
      <c r="H6" s="3">
        <v>0</v>
      </c>
      <c r="I6" s="3">
        <v>0</v>
      </c>
      <c r="J6" s="3">
        <v>0</v>
      </c>
      <c r="K6" s="3">
        <v>81.650000000000006</v>
      </c>
      <c r="L6" s="3">
        <v>0</v>
      </c>
      <c r="M6" s="3">
        <v>0</v>
      </c>
      <c r="N6" s="3">
        <v>0</v>
      </c>
      <c r="O6" s="3">
        <v>10.614500000000001</v>
      </c>
      <c r="P6" s="3">
        <v>92.264500000000012</v>
      </c>
      <c r="R6">
        <v>3</v>
      </c>
    </row>
    <row r="7" spans="1:18" x14ac:dyDescent="0.25">
      <c r="A7" t="s">
        <v>96</v>
      </c>
      <c r="B7" t="s">
        <v>408</v>
      </c>
      <c r="C7" t="s">
        <v>1</v>
      </c>
      <c r="D7" t="s">
        <v>0</v>
      </c>
      <c r="E7">
        <v>852756</v>
      </c>
      <c r="F7" t="s">
        <v>414</v>
      </c>
      <c r="G7" t="s">
        <v>415</v>
      </c>
      <c r="H7" s="3">
        <v>0</v>
      </c>
      <c r="I7" s="3">
        <v>0</v>
      </c>
      <c r="J7" s="3">
        <v>0</v>
      </c>
      <c r="K7" s="3">
        <v>33.53</v>
      </c>
      <c r="L7" s="3">
        <v>0</v>
      </c>
      <c r="M7" s="3">
        <v>0</v>
      </c>
      <c r="N7" s="3">
        <v>0</v>
      </c>
      <c r="O7" s="3">
        <v>4.3589000000000002</v>
      </c>
      <c r="P7" s="3">
        <v>37.8889</v>
      </c>
      <c r="R7">
        <v>3</v>
      </c>
    </row>
    <row r="8" spans="1:18" x14ac:dyDescent="0.25">
      <c r="A8" t="s">
        <v>96</v>
      </c>
      <c r="B8" t="s">
        <v>409</v>
      </c>
      <c r="C8" t="s">
        <v>1</v>
      </c>
      <c r="D8" t="s">
        <v>0</v>
      </c>
      <c r="E8">
        <v>45641</v>
      </c>
      <c r="F8" t="s">
        <v>420</v>
      </c>
      <c r="G8" t="s">
        <v>421</v>
      </c>
      <c r="H8" s="3">
        <v>0</v>
      </c>
      <c r="I8" s="3">
        <v>0</v>
      </c>
      <c r="J8" s="3">
        <v>0</v>
      </c>
      <c r="K8" s="3">
        <v>130.04</v>
      </c>
      <c r="L8" s="3">
        <v>0</v>
      </c>
      <c r="M8" s="3">
        <v>0</v>
      </c>
      <c r="N8" s="3">
        <v>0</v>
      </c>
      <c r="O8" s="3">
        <v>16.905200000000001</v>
      </c>
      <c r="P8" s="3">
        <v>146.9452</v>
      </c>
      <c r="R8">
        <v>3</v>
      </c>
    </row>
    <row r="9" spans="1:18" x14ac:dyDescent="0.25">
      <c r="A9" t="s">
        <v>96</v>
      </c>
      <c r="B9" t="s">
        <v>418</v>
      </c>
      <c r="C9" t="s">
        <v>1</v>
      </c>
      <c r="D9" t="s">
        <v>0</v>
      </c>
      <c r="E9">
        <v>334996</v>
      </c>
      <c r="F9" t="s">
        <v>417</v>
      </c>
      <c r="G9" t="s">
        <v>419</v>
      </c>
      <c r="H9" s="3">
        <v>0</v>
      </c>
      <c r="I9" s="3">
        <v>0</v>
      </c>
      <c r="J9" s="3">
        <v>0</v>
      </c>
      <c r="K9" s="3">
        <v>20.62</v>
      </c>
      <c r="L9" s="3">
        <v>0</v>
      </c>
      <c r="M9" s="3">
        <v>0</v>
      </c>
      <c r="N9" s="3">
        <v>0</v>
      </c>
      <c r="O9" s="3">
        <v>2.6806000000000001</v>
      </c>
      <c r="P9" s="3">
        <v>23.300600000000003</v>
      </c>
      <c r="R9">
        <v>3</v>
      </c>
    </row>
    <row r="10" spans="1:18" x14ac:dyDescent="0.25">
      <c r="A10" t="s">
        <v>96</v>
      </c>
      <c r="B10" t="s">
        <v>416</v>
      </c>
      <c r="C10" t="s">
        <v>1</v>
      </c>
      <c r="D10" t="s">
        <v>0</v>
      </c>
      <c r="E10">
        <v>850049</v>
      </c>
      <c r="F10" t="s">
        <v>414</v>
      </c>
      <c r="G10" t="s">
        <v>415</v>
      </c>
      <c r="H10" s="3">
        <v>0</v>
      </c>
      <c r="I10" s="3">
        <v>0</v>
      </c>
      <c r="J10" s="3">
        <v>0</v>
      </c>
      <c r="K10" s="3">
        <v>32.44</v>
      </c>
      <c r="L10" s="3">
        <v>0</v>
      </c>
      <c r="M10" s="3">
        <v>0</v>
      </c>
      <c r="N10" s="3">
        <v>0</v>
      </c>
      <c r="O10" s="3">
        <v>4.2172000000000001</v>
      </c>
      <c r="P10" s="3">
        <v>36.657199999999996</v>
      </c>
      <c r="R10">
        <v>3</v>
      </c>
    </row>
    <row r="11" spans="1:18" x14ac:dyDescent="0.25">
      <c r="A11" t="s">
        <v>96</v>
      </c>
      <c r="B11" t="s">
        <v>408</v>
      </c>
      <c r="C11" t="s">
        <v>1</v>
      </c>
      <c r="D11" t="s">
        <v>0</v>
      </c>
      <c r="E11">
        <v>965259</v>
      </c>
      <c r="F11" t="s">
        <v>414</v>
      </c>
      <c r="G11" t="s">
        <v>415</v>
      </c>
      <c r="H11" s="3">
        <v>0</v>
      </c>
      <c r="I11" s="3">
        <v>0</v>
      </c>
      <c r="J11" s="3">
        <v>0</v>
      </c>
      <c r="K11" s="3">
        <v>9.68</v>
      </c>
      <c r="L11" s="3">
        <v>0</v>
      </c>
      <c r="M11" s="3">
        <v>0</v>
      </c>
      <c r="N11" s="3">
        <v>0</v>
      </c>
      <c r="O11" s="3">
        <v>1.2584</v>
      </c>
      <c r="P11" s="3">
        <v>10.9384</v>
      </c>
      <c r="R11">
        <v>3</v>
      </c>
    </row>
    <row r="12" spans="1:18" x14ac:dyDescent="0.25">
      <c r="A12" t="s">
        <v>96</v>
      </c>
      <c r="B12" t="s">
        <v>409</v>
      </c>
      <c r="C12" t="s">
        <v>1</v>
      </c>
      <c r="D12" t="s">
        <v>0</v>
      </c>
      <c r="E12">
        <v>7138</v>
      </c>
      <c r="F12" t="s">
        <v>396</v>
      </c>
      <c r="G12" t="s">
        <v>397</v>
      </c>
      <c r="H12" s="3">
        <v>0</v>
      </c>
      <c r="I12" s="3">
        <v>0</v>
      </c>
      <c r="J12" s="3">
        <v>0</v>
      </c>
      <c r="K12" s="3">
        <v>18.98</v>
      </c>
      <c r="L12" s="3">
        <v>0</v>
      </c>
      <c r="M12" s="3">
        <v>0</v>
      </c>
      <c r="N12" s="3">
        <v>0</v>
      </c>
      <c r="O12" s="3">
        <v>2.4674</v>
      </c>
      <c r="P12" s="3">
        <v>21.447400000000002</v>
      </c>
      <c r="R12">
        <v>3</v>
      </c>
    </row>
    <row r="13" spans="1:18" x14ac:dyDescent="0.25">
      <c r="A13" t="s">
        <v>96</v>
      </c>
      <c r="B13" t="s">
        <v>407</v>
      </c>
      <c r="C13" t="s">
        <v>1</v>
      </c>
      <c r="D13" t="s">
        <v>0</v>
      </c>
      <c r="E13">
        <v>47744</v>
      </c>
      <c r="F13" t="s">
        <v>394</v>
      </c>
      <c r="G13" t="s">
        <v>395</v>
      </c>
      <c r="H13" s="3">
        <v>0</v>
      </c>
      <c r="I13" s="3">
        <v>0</v>
      </c>
      <c r="J13" s="3">
        <v>0</v>
      </c>
      <c r="K13" s="3">
        <v>41.74</v>
      </c>
      <c r="L13" s="3">
        <v>0</v>
      </c>
      <c r="M13" s="3">
        <v>0</v>
      </c>
      <c r="N13" s="3">
        <v>0</v>
      </c>
      <c r="O13" s="3">
        <v>5.4262000000000006</v>
      </c>
      <c r="P13" s="3">
        <v>47.166200000000003</v>
      </c>
      <c r="R13">
        <v>3</v>
      </c>
    </row>
    <row r="14" spans="1:18" x14ac:dyDescent="0.25">
      <c r="A14" t="s">
        <v>94</v>
      </c>
      <c r="H14" s="82">
        <f>SUBTOTAL(109,Tabla1[C. EXENTAS])</f>
        <v>0</v>
      </c>
      <c r="I14" s="82"/>
      <c r="J14" s="82"/>
      <c r="K14" s="82">
        <f>SUBTOTAL(109,Tabla1[C. GRAVADA])</f>
        <v>480.31000000000006</v>
      </c>
      <c r="L14" s="82"/>
      <c r="M14" s="82"/>
      <c r="N14" s="82"/>
      <c r="O14" s="82">
        <f>SUBTOTAL(109,Tabla1[IVA])</f>
        <v>62.440300000000001</v>
      </c>
      <c r="P14" s="82">
        <f>SUBTOTAL(109,Tabla1[TOTAL C.])</f>
        <v>542.75030000000004</v>
      </c>
      <c r="Q14" s="83"/>
      <c r="R14" s="31">
        <f>SUBTOTAL(109,Tabla1[ANEXO 3])</f>
        <v>30</v>
      </c>
    </row>
  </sheetData>
  <dataConsolidate/>
  <conditionalFormatting sqref="E15:E1048576 E1:E13">
    <cfRule type="duplicateValues" dxfId="67" priority="1"/>
    <cfRule type="duplicateValues" dxfId="66" priority="2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33"/>
    <col min="2" max="2" width="15.140625" style="33" customWidth="1"/>
    <col min="3" max="3" width="3.85546875" style="33" customWidth="1"/>
    <col min="4" max="4" width="25.85546875" style="34" customWidth="1"/>
    <col min="5" max="5" width="7.85546875" style="33" customWidth="1"/>
    <col min="6" max="16384" width="11.42578125" style="33"/>
  </cols>
  <sheetData>
    <row r="1" spans="2:4" ht="90" customHeight="1" thickBot="1" x14ac:dyDescent="0.3"/>
    <row r="2" spans="2:4" x14ac:dyDescent="0.25">
      <c r="B2" s="35" t="s">
        <v>17</v>
      </c>
      <c r="C2" s="36"/>
      <c r="D2" s="38" t="s">
        <v>96</v>
      </c>
    </row>
    <row r="3" spans="2:4" x14ac:dyDescent="0.25">
      <c r="B3" s="35" t="s">
        <v>2</v>
      </c>
      <c r="C3" s="36"/>
      <c r="D3" s="46" t="s">
        <v>98</v>
      </c>
    </row>
    <row r="4" spans="2:4" x14ac:dyDescent="0.25">
      <c r="B4" s="35" t="s">
        <v>3</v>
      </c>
      <c r="C4" s="36"/>
      <c r="D4" s="40" t="s">
        <v>1</v>
      </c>
    </row>
    <row r="5" spans="2:4" x14ac:dyDescent="0.25">
      <c r="B5" s="35" t="s">
        <v>4</v>
      </c>
      <c r="C5" s="36"/>
      <c r="D5" s="40" t="s">
        <v>0</v>
      </c>
    </row>
    <row r="6" spans="2:4" x14ac:dyDescent="0.25">
      <c r="B6" s="37" t="s">
        <v>28</v>
      </c>
      <c r="C6" s="36"/>
      <c r="D6" s="39" t="s">
        <v>99</v>
      </c>
    </row>
    <row r="7" spans="2:4" x14ac:dyDescent="0.25">
      <c r="B7" s="35" t="s">
        <v>27</v>
      </c>
      <c r="C7" s="36"/>
      <c r="D7" s="39" t="s">
        <v>100</v>
      </c>
    </row>
    <row r="8" spans="2:4" x14ac:dyDescent="0.25">
      <c r="B8" s="35" t="s">
        <v>26</v>
      </c>
      <c r="C8" s="36"/>
      <c r="D8" s="47"/>
    </row>
    <row r="9" spans="2:4" x14ac:dyDescent="0.25">
      <c r="B9" s="35" t="s">
        <v>25</v>
      </c>
      <c r="C9" s="36"/>
      <c r="D9" s="41">
        <f>+D8</f>
        <v>0</v>
      </c>
    </row>
    <row r="10" spans="2:4" x14ac:dyDescent="0.25">
      <c r="B10" s="35" t="s">
        <v>24</v>
      </c>
      <c r="C10" s="36"/>
      <c r="D10" s="48"/>
    </row>
    <row r="11" spans="2:4" x14ac:dyDescent="0.25">
      <c r="B11" s="37" t="s">
        <v>86</v>
      </c>
      <c r="C11" s="36"/>
      <c r="D11" s="42" t="str">
        <f>IFERROR(VLOOKUP(D10,'base de clientes'!A:B,2,0),"No existe")</f>
        <v>No existe</v>
      </c>
    </row>
    <row r="12" spans="2:4" x14ac:dyDescent="0.25">
      <c r="B12" s="37" t="s">
        <v>88</v>
      </c>
      <c r="C12" s="36"/>
      <c r="D12" s="43">
        <v>0</v>
      </c>
    </row>
    <row r="13" spans="2:4" x14ac:dyDescent="0.25">
      <c r="B13" s="37" t="s">
        <v>87</v>
      </c>
      <c r="C13" s="36"/>
      <c r="D13" s="43">
        <v>0</v>
      </c>
    </row>
    <row r="14" spans="2:4" x14ac:dyDescent="0.25">
      <c r="B14" s="35" t="s">
        <v>23</v>
      </c>
      <c r="C14" s="36"/>
      <c r="D14" s="49">
        <v>0</v>
      </c>
    </row>
    <row r="15" spans="2:4" x14ac:dyDescent="0.25">
      <c r="B15" s="35" t="s">
        <v>22</v>
      </c>
      <c r="C15" s="36"/>
      <c r="D15" s="43">
        <f>+D14*0.13</f>
        <v>0</v>
      </c>
    </row>
    <row r="16" spans="2:4" x14ac:dyDescent="0.25">
      <c r="B16" s="35" t="s">
        <v>21</v>
      </c>
      <c r="C16" s="36"/>
      <c r="D16" s="43">
        <v>0</v>
      </c>
    </row>
    <row r="17" spans="2:4" x14ac:dyDescent="0.25">
      <c r="B17" s="35" t="s">
        <v>20</v>
      </c>
      <c r="C17" s="36"/>
      <c r="D17" s="43">
        <v>0</v>
      </c>
    </row>
    <row r="18" spans="2:4" ht="15" customHeight="1" x14ac:dyDescent="0.25">
      <c r="B18" s="35" t="s">
        <v>89</v>
      </c>
      <c r="C18" s="36"/>
      <c r="D18" s="43">
        <f>+(D12+D13+D14+D15+D16+D17)</f>
        <v>0</v>
      </c>
    </row>
    <row r="19" spans="2:4" ht="15" customHeight="1" x14ac:dyDescent="0.25">
      <c r="B19" s="35" t="s">
        <v>95</v>
      </c>
      <c r="C19" s="36"/>
      <c r="D19" s="44" t="str">
        <f>IFERROR(VLOOKUP(D10,'base de clientes'!A:C,3,0),"ACTUALICE")</f>
        <v>ACTUALICE</v>
      </c>
    </row>
    <row r="20" spans="2:4" ht="15.75" thickBot="1" x14ac:dyDescent="0.3">
      <c r="B20" s="35" t="s">
        <v>18</v>
      </c>
      <c r="C20" s="36"/>
      <c r="D20" s="45" t="s">
        <v>1</v>
      </c>
    </row>
  </sheetData>
  <conditionalFormatting sqref="D19">
    <cfRule type="containsText" dxfId="52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5"/>
  <sheetViews>
    <sheetView showGridLines="0" topLeftCell="E1" workbookViewId="0">
      <selection activeCell="F6" sqref="F6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3" spans="5:23" x14ac:dyDescent="0.25">
      <c r="E3" t="s">
        <v>96</v>
      </c>
      <c r="F3" t="s">
        <v>98</v>
      </c>
      <c r="G3" t="s">
        <v>1</v>
      </c>
      <c r="H3" t="s">
        <v>0</v>
      </c>
      <c r="I3" t="s">
        <v>99</v>
      </c>
      <c r="J3" t="s">
        <v>100</v>
      </c>
      <c r="L3">
        <v>0</v>
      </c>
      <c r="N3" t="s">
        <v>398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 t="s">
        <v>97</v>
      </c>
      <c r="W3" t="s">
        <v>1</v>
      </c>
    </row>
    <row r="5" spans="5:23" x14ac:dyDescent="0.25">
      <c r="E5" t="s">
        <v>94</v>
      </c>
      <c r="O5" s="2"/>
      <c r="P5" s="2"/>
      <c r="Q5" s="31">
        <f>SUBTOTAL(109,Tabla2[V. GRAVADA])</f>
        <v>0</v>
      </c>
      <c r="R5" s="31">
        <f>SUBTOTAL(109,Tabla2[D.FISCAL])</f>
        <v>0</v>
      </c>
      <c r="S5" s="2"/>
      <c r="T5" s="2"/>
      <c r="U5" s="31">
        <f>SUBTOTAL(109,Tabla2[VENTA TOTAL])</f>
        <v>0</v>
      </c>
      <c r="V5" s="2"/>
      <c r="W5">
        <f>SUBTOTAL(103,Tabla2[ANEXO])</f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54"/>
  <sheetViews>
    <sheetView topLeftCell="A113" workbookViewId="0">
      <selection activeCell="A124" sqref="A124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95</v>
      </c>
    </row>
    <row r="2" spans="1:8" x14ac:dyDescent="0.25">
      <c r="A2" s="1" t="s">
        <v>67</v>
      </c>
      <c r="B2" t="s">
        <v>66</v>
      </c>
      <c r="C2" s="1" t="s">
        <v>97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97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97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97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97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97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97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97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97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97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97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97</v>
      </c>
    </row>
    <row r="14" spans="1:8" x14ac:dyDescent="0.25">
      <c r="A14" s="1" t="s">
        <v>43</v>
      </c>
      <c r="B14" t="s">
        <v>42</v>
      </c>
      <c r="C14" s="1" t="s">
        <v>97</v>
      </c>
    </row>
    <row r="15" spans="1:8" x14ac:dyDescent="0.25">
      <c r="A15" s="1" t="s">
        <v>41</v>
      </c>
      <c r="B15" t="s">
        <v>40</v>
      </c>
      <c r="C15" s="1" t="s">
        <v>97</v>
      </c>
    </row>
    <row r="16" spans="1:8" x14ac:dyDescent="0.25">
      <c r="A16" s="1" t="s">
        <v>39</v>
      </c>
      <c r="B16" t="s">
        <v>38</v>
      </c>
      <c r="C16" s="1" t="s">
        <v>97</v>
      </c>
    </row>
    <row r="17" spans="1:3" x14ac:dyDescent="0.25">
      <c r="A17" s="1" t="s">
        <v>37</v>
      </c>
      <c r="B17" t="s">
        <v>36</v>
      </c>
      <c r="C17" s="1" t="s">
        <v>97</v>
      </c>
    </row>
    <row r="18" spans="1:3" x14ac:dyDescent="0.25">
      <c r="A18" s="1" t="s">
        <v>35</v>
      </c>
      <c r="B18" t="s">
        <v>34</v>
      </c>
      <c r="C18" s="1" t="s">
        <v>97</v>
      </c>
    </row>
    <row r="19" spans="1:3" x14ac:dyDescent="0.25">
      <c r="A19" s="1" t="s">
        <v>33</v>
      </c>
      <c r="B19" t="s">
        <v>32</v>
      </c>
      <c r="C19" s="1" t="s">
        <v>97</v>
      </c>
    </row>
    <row r="20" spans="1:3" x14ac:dyDescent="0.25">
      <c r="A20" s="1" t="s">
        <v>31</v>
      </c>
      <c r="B20" t="s">
        <v>30</v>
      </c>
      <c r="C20" s="1" t="s">
        <v>97</v>
      </c>
    </row>
    <row r="21" spans="1:3" x14ac:dyDescent="0.25">
      <c r="A21" s="1" t="s">
        <v>101</v>
      </c>
      <c r="B21" t="s">
        <v>102</v>
      </c>
      <c r="C21" s="1" t="s">
        <v>97</v>
      </c>
    </row>
    <row r="22" spans="1:3" x14ac:dyDescent="0.25">
      <c r="A22" s="1" t="s">
        <v>103</v>
      </c>
      <c r="B22" t="s">
        <v>104</v>
      </c>
      <c r="C22" s="1" t="s">
        <v>97</v>
      </c>
    </row>
    <row r="23" spans="1:3" x14ac:dyDescent="0.25">
      <c r="A23" s="1" t="s">
        <v>105</v>
      </c>
      <c r="B23" t="s">
        <v>106</v>
      </c>
      <c r="C23" s="1" t="s">
        <v>97</v>
      </c>
    </row>
    <row r="24" spans="1:3" x14ac:dyDescent="0.25">
      <c r="A24" s="1" t="s">
        <v>107</v>
      </c>
      <c r="B24" t="s">
        <v>108</v>
      </c>
      <c r="C24" s="1" t="s">
        <v>97</v>
      </c>
    </row>
    <row r="25" spans="1:3" x14ac:dyDescent="0.25">
      <c r="A25" s="1" t="s">
        <v>109</v>
      </c>
      <c r="B25" t="s">
        <v>110</v>
      </c>
      <c r="C25" s="1" t="s">
        <v>97</v>
      </c>
    </row>
    <row r="26" spans="1:3" x14ac:dyDescent="0.25">
      <c r="A26" s="1" t="s">
        <v>111</v>
      </c>
      <c r="B26" t="s">
        <v>112</v>
      </c>
      <c r="C26" s="1" t="s">
        <v>97</v>
      </c>
    </row>
    <row r="27" spans="1:3" x14ac:dyDescent="0.25">
      <c r="A27" s="1" t="s">
        <v>113</v>
      </c>
      <c r="B27" t="s">
        <v>114</v>
      </c>
      <c r="C27" s="1" t="s">
        <v>97</v>
      </c>
    </row>
    <row r="28" spans="1:3" x14ac:dyDescent="0.25">
      <c r="A28" s="1" t="s">
        <v>115</v>
      </c>
      <c r="B28" t="s">
        <v>116</v>
      </c>
      <c r="C28" s="1" t="s">
        <v>97</v>
      </c>
    </row>
    <row r="29" spans="1:3" x14ac:dyDescent="0.25">
      <c r="A29" s="1" t="s">
        <v>117</v>
      </c>
      <c r="B29" t="s">
        <v>118</v>
      </c>
      <c r="C29" s="1" t="s">
        <v>97</v>
      </c>
    </row>
    <row r="30" spans="1:3" x14ac:dyDescent="0.25">
      <c r="A30" s="1" t="s">
        <v>119</v>
      </c>
      <c r="B30" t="s">
        <v>120</v>
      </c>
      <c r="C30" s="1" t="s">
        <v>97</v>
      </c>
    </row>
    <row r="31" spans="1:3" x14ac:dyDescent="0.25">
      <c r="A31" s="1" t="s">
        <v>121</v>
      </c>
      <c r="B31" t="s">
        <v>122</v>
      </c>
      <c r="C31" s="1" t="s">
        <v>97</v>
      </c>
    </row>
    <row r="32" spans="1:3" x14ac:dyDescent="0.25">
      <c r="A32" s="1" t="s">
        <v>123</v>
      </c>
      <c r="B32" t="s">
        <v>124</v>
      </c>
      <c r="C32" s="1" t="s">
        <v>97</v>
      </c>
    </row>
    <row r="33" spans="1:3" x14ac:dyDescent="0.25">
      <c r="A33" s="1" t="s">
        <v>125</v>
      </c>
      <c r="B33" t="s">
        <v>126</v>
      </c>
      <c r="C33" s="1" t="s">
        <v>97</v>
      </c>
    </row>
    <row r="34" spans="1:3" x14ac:dyDescent="0.25">
      <c r="A34" s="1" t="s">
        <v>127</v>
      </c>
      <c r="B34" t="s">
        <v>128</v>
      </c>
      <c r="C34" s="1" t="s">
        <v>97</v>
      </c>
    </row>
    <row r="35" spans="1:3" x14ac:dyDescent="0.25">
      <c r="A35" s="1" t="s">
        <v>129</v>
      </c>
      <c r="B35" t="s">
        <v>130</v>
      </c>
      <c r="C35" s="1" t="s">
        <v>97</v>
      </c>
    </row>
    <row r="36" spans="1:3" x14ac:dyDescent="0.25">
      <c r="A36" s="1" t="s">
        <v>131</v>
      </c>
      <c r="B36" t="s">
        <v>132</v>
      </c>
      <c r="C36" s="1" t="s">
        <v>97</v>
      </c>
    </row>
    <row r="37" spans="1:3" x14ac:dyDescent="0.25">
      <c r="A37" s="1" t="s">
        <v>133</v>
      </c>
      <c r="B37" t="s">
        <v>134</v>
      </c>
      <c r="C37" s="1" t="s">
        <v>97</v>
      </c>
    </row>
    <row r="38" spans="1:3" x14ac:dyDescent="0.25">
      <c r="A38" s="1" t="s">
        <v>135</v>
      </c>
      <c r="B38" t="s">
        <v>136</v>
      </c>
      <c r="C38" s="1" t="s">
        <v>97</v>
      </c>
    </row>
    <row r="39" spans="1:3" x14ac:dyDescent="0.25">
      <c r="A39" s="1" t="s">
        <v>137</v>
      </c>
      <c r="B39" t="s">
        <v>138</v>
      </c>
      <c r="C39" s="1" t="s">
        <v>97</v>
      </c>
    </row>
    <row r="40" spans="1:3" x14ac:dyDescent="0.25">
      <c r="A40" s="1" t="s">
        <v>139</v>
      </c>
      <c r="B40" t="s">
        <v>140</v>
      </c>
      <c r="C40" s="1" t="s">
        <v>97</v>
      </c>
    </row>
    <row r="41" spans="1:3" x14ac:dyDescent="0.25">
      <c r="A41" s="1" t="s">
        <v>141</v>
      </c>
      <c r="B41" t="s">
        <v>142</v>
      </c>
      <c r="C41" s="1" t="s">
        <v>97</v>
      </c>
    </row>
    <row r="42" spans="1:3" x14ac:dyDescent="0.25">
      <c r="A42" s="1" t="s">
        <v>143</v>
      </c>
      <c r="B42" t="s">
        <v>144</v>
      </c>
      <c r="C42" s="1" t="s">
        <v>97</v>
      </c>
    </row>
    <row r="43" spans="1:3" x14ac:dyDescent="0.25">
      <c r="A43" s="1" t="s">
        <v>145</v>
      </c>
      <c r="B43" t="s">
        <v>146</v>
      </c>
      <c r="C43" s="1" t="s">
        <v>97</v>
      </c>
    </row>
    <row r="44" spans="1:3" x14ac:dyDescent="0.25">
      <c r="A44" s="1" t="s">
        <v>147</v>
      </c>
      <c r="B44" t="s">
        <v>148</v>
      </c>
      <c r="C44" s="1" t="s">
        <v>97</v>
      </c>
    </row>
    <row r="45" spans="1:3" x14ac:dyDescent="0.25">
      <c r="A45" s="1" t="s">
        <v>149</v>
      </c>
      <c r="B45" t="s">
        <v>150</v>
      </c>
      <c r="C45" s="1" t="s">
        <v>97</v>
      </c>
    </row>
    <row r="46" spans="1:3" x14ac:dyDescent="0.25">
      <c r="A46" s="1" t="s">
        <v>151</v>
      </c>
      <c r="B46" t="s">
        <v>152</v>
      </c>
      <c r="C46" s="1" t="s">
        <v>97</v>
      </c>
    </row>
    <row r="47" spans="1:3" x14ac:dyDescent="0.25">
      <c r="A47" s="1" t="s">
        <v>153</v>
      </c>
      <c r="B47" t="s">
        <v>154</v>
      </c>
      <c r="C47" s="1" t="s">
        <v>97</v>
      </c>
    </row>
    <row r="48" spans="1:3" x14ac:dyDescent="0.25">
      <c r="A48" s="1" t="s">
        <v>155</v>
      </c>
      <c r="B48" s="1" t="s">
        <v>29</v>
      </c>
      <c r="C48" s="1" t="s">
        <v>97</v>
      </c>
    </row>
    <row r="49" spans="1:3" x14ac:dyDescent="0.25">
      <c r="A49" s="1" t="s">
        <v>156</v>
      </c>
      <c r="B49" t="s">
        <v>157</v>
      </c>
      <c r="C49" s="1" t="s">
        <v>97</v>
      </c>
    </row>
    <row r="50" spans="1:3" x14ac:dyDescent="0.25">
      <c r="A50" s="1" t="s">
        <v>158</v>
      </c>
      <c r="B50" t="s">
        <v>159</v>
      </c>
      <c r="C50" s="1" t="s">
        <v>97</v>
      </c>
    </row>
    <row r="51" spans="1:3" x14ac:dyDescent="0.25">
      <c r="A51" s="1" t="s">
        <v>160</v>
      </c>
      <c r="B51" t="s">
        <v>161</v>
      </c>
      <c r="C51" s="1" t="s">
        <v>97</v>
      </c>
    </row>
    <row r="52" spans="1:3" x14ac:dyDescent="0.25">
      <c r="A52" s="1" t="s">
        <v>162</v>
      </c>
      <c r="B52" t="s">
        <v>163</v>
      </c>
      <c r="C52" s="1" t="s">
        <v>97</v>
      </c>
    </row>
    <row r="53" spans="1:3" x14ac:dyDescent="0.25">
      <c r="A53" s="1" t="s">
        <v>164</v>
      </c>
      <c r="B53" t="s">
        <v>165</v>
      </c>
      <c r="C53" s="1" t="s">
        <v>97</v>
      </c>
    </row>
    <row r="54" spans="1:3" x14ac:dyDescent="0.25">
      <c r="A54" s="1" t="s">
        <v>166</v>
      </c>
      <c r="B54" t="s">
        <v>167</v>
      </c>
      <c r="C54" s="1" t="s">
        <v>97</v>
      </c>
    </row>
    <row r="55" spans="1:3" x14ac:dyDescent="0.25">
      <c r="A55" s="1" t="s">
        <v>168</v>
      </c>
      <c r="B55" t="s">
        <v>169</v>
      </c>
      <c r="C55" s="1" t="s">
        <v>97</v>
      </c>
    </row>
    <row r="56" spans="1:3" x14ac:dyDescent="0.25">
      <c r="A56" s="1" t="s">
        <v>170</v>
      </c>
      <c r="B56" t="s">
        <v>171</v>
      </c>
      <c r="C56" s="1" t="s">
        <v>97</v>
      </c>
    </row>
    <row r="57" spans="1:3" x14ac:dyDescent="0.25">
      <c r="A57" s="1" t="s">
        <v>172</v>
      </c>
      <c r="B57" t="s">
        <v>173</v>
      </c>
      <c r="C57" s="1" t="s">
        <v>97</v>
      </c>
    </row>
    <row r="58" spans="1:3" x14ac:dyDescent="0.25">
      <c r="A58" s="1" t="s">
        <v>174</v>
      </c>
      <c r="B58" t="s">
        <v>175</v>
      </c>
      <c r="C58" s="1" t="s">
        <v>97</v>
      </c>
    </row>
    <row r="59" spans="1:3" x14ac:dyDescent="0.25">
      <c r="A59" s="1" t="s">
        <v>176</v>
      </c>
      <c r="B59" t="s">
        <v>177</v>
      </c>
      <c r="C59" s="1" t="s">
        <v>97</v>
      </c>
    </row>
    <row r="60" spans="1:3" x14ac:dyDescent="0.25">
      <c r="A60" s="1" t="s">
        <v>178</v>
      </c>
      <c r="B60" t="s">
        <v>179</v>
      </c>
      <c r="C60" s="1" t="s">
        <v>97</v>
      </c>
    </row>
    <row r="61" spans="1:3" x14ac:dyDescent="0.25">
      <c r="A61" s="1" t="s">
        <v>180</v>
      </c>
      <c r="B61" t="s">
        <v>181</v>
      </c>
      <c r="C61" s="1" t="s">
        <v>97</v>
      </c>
    </row>
    <row r="62" spans="1:3" x14ac:dyDescent="0.25">
      <c r="A62" s="1" t="s">
        <v>182</v>
      </c>
      <c r="B62" t="s">
        <v>183</v>
      </c>
      <c r="C62" s="1" t="s">
        <v>97</v>
      </c>
    </row>
    <row r="63" spans="1:3" x14ac:dyDescent="0.25">
      <c r="A63" s="1" t="s">
        <v>184</v>
      </c>
      <c r="B63" t="s">
        <v>185</v>
      </c>
      <c r="C63" s="1" t="s">
        <v>97</v>
      </c>
    </row>
    <row r="64" spans="1:3" x14ac:dyDescent="0.25">
      <c r="A64" s="1" t="s">
        <v>186</v>
      </c>
      <c r="B64" t="s">
        <v>187</v>
      </c>
      <c r="C64" s="1" t="s">
        <v>97</v>
      </c>
    </row>
    <row r="65" spans="1:3" x14ac:dyDescent="0.25">
      <c r="A65" s="1" t="s">
        <v>188</v>
      </c>
      <c r="B65" t="s">
        <v>189</v>
      </c>
      <c r="C65" s="1" t="s">
        <v>97</v>
      </c>
    </row>
    <row r="66" spans="1:3" x14ac:dyDescent="0.25">
      <c r="A66" s="1" t="s">
        <v>190</v>
      </c>
      <c r="B66" t="s">
        <v>191</v>
      </c>
      <c r="C66" s="1" t="s">
        <v>97</v>
      </c>
    </row>
    <row r="67" spans="1:3" x14ac:dyDescent="0.25">
      <c r="A67" s="1" t="s">
        <v>192</v>
      </c>
      <c r="B67" t="s">
        <v>193</v>
      </c>
      <c r="C67" s="1" t="s">
        <v>97</v>
      </c>
    </row>
    <row r="68" spans="1:3" x14ac:dyDescent="0.25">
      <c r="A68" s="1" t="s">
        <v>194</v>
      </c>
      <c r="B68" t="s">
        <v>195</v>
      </c>
      <c r="C68" s="1" t="s">
        <v>97</v>
      </c>
    </row>
    <row r="69" spans="1:3" x14ac:dyDescent="0.25">
      <c r="A69" s="1" t="s">
        <v>196</v>
      </c>
      <c r="B69" t="s">
        <v>197</v>
      </c>
      <c r="C69" s="1" t="s">
        <v>97</v>
      </c>
    </row>
    <row r="70" spans="1:3" x14ac:dyDescent="0.25">
      <c r="A70" s="1" t="s">
        <v>198</v>
      </c>
      <c r="B70" t="s">
        <v>199</v>
      </c>
      <c r="C70" s="1" t="s">
        <v>97</v>
      </c>
    </row>
    <row r="71" spans="1:3" x14ac:dyDescent="0.25">
      <c r="A71" s="1" t="s">
        <v>200</v>
      </c>
      <c r="B71" t="s">
        <v>201</v>
      </c>
      <c r="C71" s="1" t="s">
        <v>97</v>
      </c>
    </row>
    <row r="72" spans="1:3" x14ac:dyDescent="0.25">
      <c r="A72" s="1" t="s">
        <v>202</v>
      </c>
      <c r="B72" t="s">
        <v>203</v>
      </c>
      <c r="C72" s="1" t="s">
        <v>97</v>
      </c>
    </row>
    <row r="73" spans="1:3" x14ac:dyDescent="0.25">
      <c r="A73" s="1" t="s">
        <v>204</v>
      </c>
      <c r="B73" t="s">
        <v>205</v>
      </c>
      <c r="C73" s="1" t="s">
        <v>97</v>
      </c>
    </row>
    <row r="74" spans="1:3" x14ac:dyDescent="0.25">
      <c r="A74" s="1" t="s">
        <v>206</v>
      </c>
      <c r="B74" t="s">
        <v>207</v>
      </c>
      <c r="C74" s="1" t="s">
        <v>97</v>
      </c>
    </row>
    <row r="75" spans="1:3" x14ac:dyDescent="0.25">
      <c r="A75" s="1" t="s">
        <v>208</v>
      </c>
      <c r="B75" t="s">
        <v>209</v>
      </c>
      <c r="C75" s="1" t="s">
        <v>97</v>
      </c>
    </row>
    <row r="76" spans="1:3" x14ac:dyDescent="0.25">
      <c r="A76" s="1" t="s">
        <v>210</v>
      </c>
      <c r="B76" t="s">
        <v>211</v>
      </c>
      <c r="C76" s="1" t="s">
        <v>97</v>
      </c>
    </row>
    <row r="77" spans="1:3" x14ac:dyDescent="0.25">
      <c r="A77" s="1" t="s">
        <v>212</v>
      </c>
      <c r="B77" t="s">
        <v>213</v>
      </c>
      <c r="C77" s="1" t="s">
        <v>97</v>
      </c>
    </row>
    <row r="78" spans="1:3" x14ac:dyDescent="0.25">
      <c r="A78" s="1" t="s">
        <v>214</v>
      </c>
      <c r="B78" s="25" t="s">
        <v>215</v>
      </c>
      <c r="C78" s="1" t="s">
        <v>97</v>
      </c>
    </row>
    <row r="79" spans="1:3" x14ac:dyDescent="0.25">
      <c r="A79" s="1" t="s">
        <v>216</v>
      </c>
      <c r="B79" t="s">
        <v>217</v>
      </c>
      <c r="C79" s="1" t="s">
        <v>97</v>
      </c>
    </row>
    <row r="80" spans="1:3" x14ac:dyDescent="0.25">
      <c r="A80" s="1" t="s">
        <v>218</v>
      </c>
      <c r="B80" t="s">
        <v>219</v>
      </c>
      <c r="C80" s="1" t="s">
        <v>97</v>
      </c>
    </row>
    <row r="81" spans="1:3" x14ac:dyDescent="0.25">
      <c r="A81" s="1" t="s">
        <v>220</v>
      </c>
      <c r="B81" t="s">
        <v>221</v>
      </c>
      <c r="C81" s="1" t="s">
        <v>97</v>
      </c>
    </row>
    <row r="82" spans="1:3" x14ac:dyDescent="0.25">
      <c r="A82" s="1" t="s">
        <v>222</v>
      </c>
      <c r="B82" t="s">
        <v>223</v>
      </c>
      <c r="C82" s="1" t="s">
        <v>97</v>
      </c>
    </row>
    <row r="83" spans="1:3" x14ac:dyDescent="0.25">
      <c r="A83" s="1" t="s">
        <v>224</v>
      </c>
      <c r="B83" t="s">
        <v>225</v>
      </c>
      <c r="C83" s="1" t="s">
        <v>97</v>
      </c>
    </row>
    <row r="84" spans="1:3" x14ac:dyDescent="0.25">
      <c r="A84" s="1" t="s">
        <v>226</v>
      </c>
      <c r="B84" t="s">
        <v>227</v>
      </c>
      <c r="C84" s="1" t="s">
        <v>97</v>
      </c>
    </row>
    <row r="85" spans="1:3" x14ac:dyDescent="0.25">
      <c r="A85" s="1" t="s">
        <v>228</v>
      </c>
      <c r="B85" t="s">
        <v>229</v>
      </c>
      <c r="C85" s="1" t="s">
        <v>97</v>
      </c>
    </row>
    <row r="86" spans="1:3" x14ac:dyDescent="0.25">
      <c r="A86" s="1" t="s">
        <v>230</v>
      </c>
      <c r="B86" t="s">
        <v>231</v>
      </c>
      <c r="C86" s="1" t="s">
        <v>97</v>
      </c>
    </row>
    <row r="87" spans="1:3" x14ac:dyDescent="0.25">
      <c r="A87" s="1" t="s">
        <v>232</v>
      </c>
      <c r="B87" t="s">
        <v>233</v>
      </c>
      <c r="C87" s="1" t="s">
        <v>97</v>
      </c>
    </row>
    <row r="88" spans="1:3" x14ac:dyDescent="0.25">
      <c r="A88" s="1" t="s">
        <v>234</v>
      </c>
      <c r="B88" t="s">
        <v>235</v>
      </c>
      <c r="C88" s="1" t="s">
        <v>97</v>
      </c>
    </row>
    <row r="89" spans="1:3" x14ac:dyDescent="0.25">
      <c r="A89" s="1" t="s">
        <v>236</v>
      </c>
      <c r="B89" t="s">
        <v>237</v>
      </c>
      <c r="C89" s="1" t="s">
        <v>97</v>
      </c>
    </row>
    <row r="90" spans="1:3" x14ac:dyDescent="0.25">
      <c r="A90" s="1" t="s">
        <v>238</v>
      </c>
      <c r="B90" t="s">
        <v>239</v>
      </c>
      <c r="C90" s="1" t="s">
        <v>97</v>
      </c>
    </row>
    <row r="91" spans="1:3" x14ac:dyDescent="0.25">
      <c r="A91" s="1" t="s">
        <v>240</v>
      </c>
      <c r="B91" t="s">
        <v>241</v>
      </c>
      <c r="C91" s="1" t="s">
        <v>97</v>
      </c>
    </row>
    <row r="92" spans="1:3" x14ac:dyDescent="0.25">
      <c r="A92" s="1" t="s">
        <v>242</v>
      </c>
      <c r="B92" s="26" t="s">
        <v>243</v>
      </c>
      <c r="C92" s="1" t="s">
        <v>97</v>
      </c>
    </row>
    <row r="93" spans="1:3" x14ac:dyDescent="0.25">
      <c r="A93" s="1" t="s">
        <v>244</v>
      </c>
      <c r="B93" t="s">
        <v>245</v>
      </c>
      <c r="C93" s="1" t="s">
        <v>97</v>
      </c>
    </row>
    <row r="94" spans="1:3" x14ac:dyDescent="0.25">
      <c r="A94" s="1" t="s">
        <v>246</v>
      </c>
      <c r="B94" t="s">
        <v>247</v>
      </c>
      <c r="C94" s="1" t="s">
        <v>97</v>
      </c>
    </row>
    <row r="95" spans="1:3" x14ac:dyDescent="0.25">
      <c r="A95" s="1" t="s">
        <v>248</v>
      </c>
      <c r="B95" t="s">
        <v>249</v>
      </c>
      <c r="C95" s="1" t="s">
        <v>97</v>
      </c>
    </row>
    <row r="96" spans="1:3" x14ac:dyDescent="0.25">
      <c r="A96" s="1" t="s">
        <v>250</v>
      </c>
      <c r="B96" t="s">
        <v>251</v>
      </c>
      <c r="C96" s="1" t="s">
        <v>97</v>
      </c>
    </row>
    <row r="97" spans="1:3" x14ac:dyDescent="0.25">
      <c r="A97" s="1" t="s">
        <v>252</v>
      </c>
      <c r="B97" t="s">
        <v>253</v>
      </c>
      <c r="C97" s="1" t="s">
        <v>97</v>
      </c>
    </row>
    <row r="98" spans="1:3" x14ac:dyDescent="0.25">
      <c r="A98" s="1" t="s">
        <v>254</v>
      </c>
      <c r="B98" t="s">
        <v>255</v>
      </c>
      <c r="C98" s="1" t="s">
        <v>97</v>
      </c>
    </row>
    <row r="99" spans="1:3" x14ac:dyDescent="0.25">
      <c r="A99" s="1" t="s">
        <v>256</v>
      </c>
      <c r="B99" t="s">
        <v>257</v>
      </c>
      <c r="C99" s="1" t="s">
        <v>97</v>
      </c>
    </row>
    <row r="100" spans="1:3" x14ac:dyDescent="0.25">
      <c r="A100" s="1" t="s">
        <v>258</v>
      </c>
      <c r="B100" t="s">
        <v>259</v>
      </c>
      <c r="C100" s="1" t="s">
        <v>97</v>
      </c>
    </row>
    <row r="101" spans="1:3" x14ac:dyDescent="0.25">
      <c r="A101" s="1" t="s">
        <v>260</v>
      </c>
      <c r="B101" t="s">
        <v>261</v>
      </c>
      <c r="C101" s="1" t="s">
        <v>97</v>
      </c>
    </row>
    <row r="102" spans="1:3" x14ac:dyDescent="0.25">
      <c r="A102" s="1" t="s">
        <v>262</v>
      </c>
      <c r="B102" t="s">
        <v>263</v>
      </c>
      <c r="C102" s="1" t="s">
        <v>97</v>
      </c>
    </row>
    <row r="103" spans="1:3" x14ac:dyDescent="0.25">
      <c r="A103" s="1" t="s">
        <v>264</v>
      </c>
      <c r="B103" t="s">
        <v>265</v>
      </c>
      <c r="C103" s="1" t="s">
        <v>97</v>
      </c>
    </row>
    <row r="104" spans="1:3" x14ac:dyDescent="0.25">
      <c r="A104" s="1" t="s">
        <v>266</v>
      </c>
      <c r="B104" t="s">
        <v>267</v>
      </c>
      <c r="C104" s="1" t="s">
        <v>97</v>
      </c>
    </row>
    <row r="105" spans="1:3" x14ac:dyDescent="0.25">
      <c r="A105" s="1" t="s">
        <v>268</v>
      </c>
      <c r="B105" t="s">
        <v>269</v>
      </c>
      <c r="C105" s="1" t="s">
        <v>97</v>
      </c>
    </row>
    <row r="106" spans="1:3" x14ac:dyDescent="0.25">
      <c r="A106" s="1" t="s">
        <v>270</v>
      </c>
      <c r="B106" t="s">
        <v>271</v>
      </c>
      <c r="C106" s="1" t="s">
        <v>97</v>
      </c>
    </row>
    <row r="107" spans="1:3" x14ac:dyDescent="0.25">
      <c r="A107" s="1" t="s">
        <v>272</v>
      </c>
      <c r="B107" t="s">
        <v>273</v>
      </c>
      <c r="C107" s="1" t="s">
        <v>97</v>
      </c>
    </row>
    <row r="108" spans="1:3" x14ac:dyDescent="0.25">
      <c r="A108" s="1" t="s">
        <v>274</v>
      </c>
      <c r="B108" t="s">
        <v>275</v>
      </c>
      <c r="C108" s="1" t="s">
        <v>97</v>
      </c>
    </row>
    <row r="109" spans="1:3" x14ac:dyDescent="0.25">
      <c r="A109" s="1" t="s">
        <v>276</v>
      </c>
      <c r="B109" t="s">
        <v>277</v>
      </c>
      <c r="C109" s="1" t="s">
        <v>97</v>
      </c>
    </row>
    <row r="110" spans="1:3" x14ac:dyDescent="0.25">
      <c r="A110" s="1" t="s">
        <v>278</v>
      </c>
      <c r="B110" t="s">
        <v>279</v>
      </c>
      <c r="C110" s="1" t="s">
        <v>97</v>
      </c>
    </row>
    <row r="111" spans="1:3" x14ac:dyDescent="0.25">
      <c r="A111" s="1" t="s">
        <v>280</v>
      </c>
      <c r="B111" t="s">
        <v>281</v>
      </c>
      <c r="C111" s="1" t="s">
        <v>97</v>
      </c>
    </row>
    <row r="112" spans="1:3" x14ac:dyDescent="0.25">
      <c r="A112" s="1" t="s">
        <v>282</v>
      </c>
      <c r="B112" t="s">
        <v>283</v>
      </c>
      <c r="C112" s="1" t="s">
        <v>97</v>
      </c>
    </row>
    <row r="113" spans="1:3" x14ac:dyDescent="0.25">
      <c r="A113" s="1" t="s">
        <v>284</v>
      </c>
      <c r="B113" t="s">
        <v>285</v>
      </c>
      <c r="C113" s="1" t="s">
        <v>97</v>
      </c>
    </row>
    <row r="114" spans="1:3" x14ac:dyDescent="0.25">
      <c r="A114" s="1" t="s">
        <v>286</v>
      </c>
      <c r="B114" t="s">
        <v>287</v>
      </c>
      <c r="C114" s="1" t="s">
        <v>97</v>
      </c>
    </row>
    <row r="115" spans="1:3" x14ac:dyDescent="0.25">
      <c r="A115" s="1" t="s">
        <v>288</v>
      </c>
      <c r="B115" t="s">
        <v>289</v>
      </c>
      <c r="C115" s="1" t="s">
        <v>97</v>
      </c>
    </row>
    <row r="116" spans="1:3" x14ac:dyDescent="0.25">
      <c r="A116" s="1" t="s">
        <v>290</v>
      </c>
      <c r="B116" t="s">
        <v>291</v>
      </c>
      <c r="C116" s="1" t="s">
        <v>97</v>
      </c>
    </row>
    <row r="117" spans="1:3" x14ac:dyDescent="0.25">
      <c r="A117" s="1" t="s">
        <v>292</v>
      </c>
      <c r="B117" t="s">
        <v>293</v>
      </c>
      <c r="C117" s="1" t="s">
        <v>97</v>
      </c>
    </row>
    <row r="118" spans="1:3" x14ac:dyDescent="0.25">
      <c r="A118" s="1" t="s">
        <v>294</v>
      </c>
      <c r="B118" t="s">
        <v>295</v>
      </c>
      <c r="C118" s="1" t="s">
        <v>97</v>
      </c>
    </row>
    <row r="119" spans="1:3" x14ac:dyDescent="0.25">
      <c r="A119" s="1" t="s">
        <v>296</v>
      </c>
      <c r="B119" t="s">
        <v>297</v>
      </c>
      <c r="C119" s="1" t="s">
        <v>97</v>
      </c>
    </row>
    <row r="120" spans="1:3" x14ac:dyDescent="0.25">
      <c r="A120" s="1" t="s">
        <v>298</v>
      </c>
      <c r="B120" t="s">
        <v>299</v>
      </c>
      <c r="C120" s="1" t="s">
        <v>97</v>
      </c>
    </row>
    <row r="121" spans="1:3" x14ac:dyDescent="0.25">
      <c r="A121" s="1" t="s">
        <v>300</v>
      </c>
      <c r="B121" t="s">
        <v>301</v>
      </c>
      <c r="C121" s="1" t="s">
        <v>97</v>
      </c>
    </row>
    <row r="122" spans="1:3" x14ac:dyDescent="0.25">
      <c r="A122" s="1" t="s">
        <v>302</v>
      </c>
      <c r="B122" t="s">
        <v>303</v>
      </c>
      <c r="C122" s="1" t="s">
        <v>97</v>
      </c>
    </row>
    <row r="123" spans="1:3" x14ac:dyDescent="0.25">
      <c r="A123" s="1" t="s">
        <v>304</v>
      </c>
      <c r="B123" t="s">
        <v>305</v>
      </c>
      <c r="C123" s="1" t="s">
        <v>97</v>
      </c>
    </row>
    <row r="124" spans="1:3" x14ac:dyDescent="0.25">
      <c r="A124" s="1" t="s">
        <v>306</v>
      </c>
      <c r="B124" t="s">
        <v>307</v>
      </c>
      <c r="C124" s="1" t="s">
        <v>97</v>
      </c>
    </row>
    <row r="125" spans="1:3" x14ac:dyDescent="0.25">
      <c r="A125" s="1" t="s">
        <v>308</v>
      </c>
      <c r="B125" t="s">
        <v>309</v>
      </c>
      <c r="C125" s="1" t="s">
        <v>97</v>
      </c>
    </row>
    <row r="126" spans="1:3" x14ac:dyDescent="0.25">
      <c r="A126" s="1" t="s">
        <v>310</v>
      </c>
      <c r="B126" t="s">
        <v>311</v>
      </c>
      <c r="C126" s="1" t="s">
        <v>97</v>
      </c>
    </row>
    <row r="127" spans="1:3" x14ac:dyDescent="0.25">
      <c r="A127" s="1" t="s">
        <v>312</v>
      </c>
      <c r="B127" t="s">
        <v>313</v>
      </c>
      <c r="C127" s="1" t="s">
        <v>97</v>
      </c>
    </row>
    <row r="128" spans="1:3" x14ac:dyDescent="0.25">
      <c r="A128" s="1" t="s">
        <v>314</v>
      </c>
      <c r="B128" t="s">
        <v>315</v>
      </c>
      <c r="C128" s="1" t="s">
        <v>97</v>
      </c>
    </row>
    <row r="129" spans="1:3" x14ac:dyDescent="0.25">
      <c r="A129" s="1" t="s">
        <v>316</v>
      </c>
      <c r="B129" t="s">
        <v>317</v>
      </c>
      <c r="C129" s="1" t="s">
        <v>97</v>
      </c>
    </row>
    <row r="130" spans="1:3" x14ac:dyDescent="0.25">
      <c r="A130" s="1" t="s">
        <v>318</v>
      </c>
      <c r="B130" t="s">
        <v>319</v>
      </c>
      <c r="C130" s="1" t="s">
        <v>97</v>
      </c>
    </row>
    <row r="131" spans="1:3" x14ac:dyDescent="0.25">
      <c r="A131" s="1" t="s">
        <v>320</v>
      </c>
      <c r="B131" t="s">
        <v>321</v>
      </c>
      <c r="C131" s="1" t="s">
        <v>97</v>
      </c>
    </row>
    <row r="132" spans="1:3" x14ac:dyDescent="0.25">
      <c r="A132" s="1" t="s">
        <v>322</v>
      </c>
      <c r="B132" t="s">
        <v>323</v>
      </c>
      <c r="C132" s="1" t="s">
        <v>97</v>
      </c>
    </row>
    <row r="133" spans="1:3" x14ac:dyDescent="0.25">
      <c r="A133" s="1" t="s">
        <v>324</v>
      </c>
      <c r="B133" t="s">
        <v>325</v>
      </c>
      <c r="C133" s="1" t="s">
        <v>97</v>
      </c>
    </row>
    <row r="134" spans="1:3" x14ac:dyDescent="0.25">
      <c r="A134" s="1" t="s">
        <v>326</v>
      </c>
      <c r="B134" t="s">
        <v>327</v>
      </c>
      <c r="C134" s="1" t="s">
        <v>97</v>
      </c>
    </row>
    <row r="135" spans="1:3" x14ac:dyDescent="0.25">
      <c r="A135" s="1" t="s">
        <v>328</v>
      </c>
      <c r="B135" t="s">
        <v>329</v>
      </c>
      <c r="C135" s="1" t="s">
        <v>97</v>
      </c>
    </row>
    <row r="136" spans="1:3" x14ac:dyDescent="0.25">
      <c r="A136" s="1" t="s">
        <v>330</v>
      </c>
      <c r="B136" t="s">
        <v>331</v>
      </c>
      <c r="C136" s="1" t="s">
        <v>97</v>
      </c>
    </row>
    <row r="137" spans="1:3" x14ac:dyDescent="0.25">
      <c r="A137" s="1" t="s">
        <v>332</v>
      </c>
      <c r="B137" t="s">
        <v>333</v>
      </c>
      <c r="C137" s="1" t="s">
        <v>97</v>
      </c>
    </row>
    <row r="138" spans="1:3" x14ac:dyDescent="0.25">
      <c r="A138" s="1" t="s">
        <v>334</v>
      </c>
      <c r="B138" t="s">
        <v>335</v>
      </c>
      <c r="C138" s="1" t="s">
        <v>97</v>
      </c>
    </row>
    <row r="139" spans="1:3" x14ac:dyDescent="0.25">
      <c r="A139" s="1" t="s">
        <v>336</v>
      </c>
      <c r="B139" t="s">
        <v>337</v>
      </c>
      <c r="C139" s="1" t="s">
        <v>97</v>
      </c>
    </row>
    <row r="140" spans="1:3" x14ac:dyDescent="0.25">
      <c r="A140" s="1" t="s">
        <v>338</v>
      </c>
      <c r="B140" t="s">
        <v>339</v>
      </c>
      <c r="C140" s="1" t="s">
        <v>97</v>
      </c>
    </row>
    <row r="141" spans="1:3" x14ac:dyDescent="0.25">
      <c r="A141" s="1" t="s">
        <v>340</v>
      </c>
      <c r="B141" t="s">
        <v>341</v>
      </c>
      <c r="C141" s="1" t="s">
        <v>97</v>
      </c>
    </row>
    <row r="142" spans="1:3" x14ac:dyDescent="0.25">
      <c r="A142" s="1" t="s">
        <v>342</v>
      </c>
      <c r="B142" t="s">
        <v>343</v>
      </c>
      <c r="C142" s="1" t="s">
        <v>97</v>
      </c>
    </row>
    <row r="143" spans="1:3" x14ac:dyDescent="0.25">
      <c r="A143" s="1" t="s">
        <v>344</v>
      </c>
      <c r="B143" t="s">
        <v>345</v>
      </c>
      <c r="C143" s="1" t="s">
        <v>97</v>
      </c>
    </row>
    <row r="144" spans="1:3" x14ac:dyDescent="0.25">
      <c r="A144" s="1" t="s">
        <v>346</v>
      </c>
      <c r="B144" t="s">
        <v>347</v>
      </c>
      <c r="C144" s="1" t="s">
        <v>97</v>
      </c>
    </row>
    <row r="145" spans="1:3" x14ac:dyDescent="0.25">
      <c r="A145" s="1" t="s">
        <v>348</v>
      </c>
      <c r="B145" t="s">
        <v>349</v>
      </c>
      <c r="C145" s="1" t="s">
        <v>97</v>
      </c>
    </row>
    <row r="146" spans="1:3" x14ac:dyDescent="0.25">
      <c r="A146" s="1" t="s">
        <v>350</v>
      </c>
      <c r="B146" t="s">
        <v>351</v>
      </c>
      <c r="C146" s="1" t="s">
        <v>97</v>
      </c>
    </row>
    <row r="147" spans="1:3" x14ac:dyDescent="0.25">
      <c r="A147" s="1" t="s">
        <v>352</v>
      </c>
      <c r="B147" t="s">
        <v>353</v>
      </c>
      <c r="C147" s="1" t="s">
        <v>97</v>
      </c>
    </row>
    <row r="148" spans="1:3" x14ac:dyDescent="0.25">
      <c r="A148" s="1" t="s">
        <v>354</v>
      </c>
      <c r="B148" t="s">
        <v>355</v>
      </c>
      <c r="C148" s="1" t="s">
        <v>97</v>
      </c>
    </row>
    <row r="149" spans="1:3" x14ac:dyDescent="0.25">
      <c r="A149" s="1" t="s">
        <v>356</v>
      </c>
      <c r="B149" t="s">
        <v>357</v>
      </c>
      <c r="C149" s="1" t="s">
        <v>97</v>
      </c>
    </row>
    <row r="150" spans="1:3" x14ac:dyDescent="0.25">
      <c r="A150" s="1" t="s">
        <v>358</v>
      </c>
      <c r="B150" t="s">
        <v>359</v>
      </c>
      <c r="C150" s="1" t="s">
        <v>97</v>
      </c>
    </row>
    <row r="151" spans="1:3" x14ac:dyDescent="0.25">
      <c r="A151" s="1" t="s">
        <v>360</v>
      </c>
      <c r="B151" t="s">
        <v>361</v>
      </c>
      <c r="C151" s="1" t="s">
        <v>97</v>
      </c>
    </row>
    <row r="152" spans="1:3" x14ac:dyDescent="0.25">
      <c r="A152" s="1" t="s">
        <v>362</v>
      </c>
      <c r="B152" t="s">
        <v>363</v>
      </c>
      <c r="C152" s="1" t="s">
        <v>97</v>
      </c>
    </row>
    <row r="153" spans="1:3" x14ac:dyDescent="0.25">
      <c r="A153" s="1" t="s">
        <v>364</v>
      </c>
      <c r="B153" t="s">
        <v>365</v>
      </c>
      <c r="C153" s="1" t="s">
        <v>97</v>
      </c>
    </row>
    <row r="154" spans="1:3" x14ac:dyDescent="0.25">
      <c r="A154" s="1" t="s">
        <v>366</v>
      </c>
      <c r="B154" t="s">
        <v>367</v>
      </c>
      <c r="C154" s="1" t="s">
        <v>97</v>
      </c>
    </row>
  </sheetData>
  <conditionalFormatting sqref="A1:A1048576">
    <cfRule type="duplicateValues" dxfId="42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2" sqref="D2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96</v>
      </c>
    </row>
    <row r="3" spans="2:4" x14ac:dyDescent="0.25">
      <c r="B3" s="5" t="s">
        <v>2</v>
      </c>
      <c r="D3" s="11"/>
    </row>
    <row r="4" spans="2:4" x14ac:dyDescent="0.25">
      <c r="B4" s="5" t="s">
        <v>3</v>
      </c>
      <c r="D4" s="14" t="s">
        <v>1</v>
      </c>
    </row>
    <row r="5" spans="2:4" x14ac:dyDescent="0.25">
      <c r="B5" s="21" t="s">
        <v>4</v>
      </c>
      <c r="D5" s="14" t="s">
        <v>92</v>
      </c>
    </row>
    <row r="6" spans="2:4" x14ac:dyDescent="0.25">
      <c r="B6" s="6" t="s">
        <v>84</v>
      </c>
      <c r="D6" s="14"/>
    </row>
    <row r="7" spans="2:4" x14ac:dyDescent="0.25">
      <c r="B7" s="6" t="s">
        <v>83</v>
      </c>
      <c r="D7" s="14"/>
    </row>
    <row r="8" spans="2:4" x14ac:dyDescent="0.25">
      <c r="B8" s="6" t="s">
        <v>82</v>
      </c>
      <c r="D8" s="15"/>
    </row>
    <row r="9" spans="2:4" x14ac:dyDescent="0.25">
      <c r="B9" s="5" t="s">
        <v>81</v>
      </c>
      <c r="D9" s="16">
        <f>+D8</f>
        <v>0</v>
      </c>
    </row>
    <row r="10" spans="2:4" x14ac:dyDescent="0.25">
      <c r="B10" s="5" t="s">
        <v>82</v>
      </c>
      <c r="D10" s="23">
        <f>+D9</f>
        <v>0</v>
      </c>
    </row>
    <row r="11" spans="2:4" x14ac:dyDescent="0.25">
      <c r="B11" s="5" t="s">
        <v>81</v>
      </c>
      <c r="D11" s="18">
        <f>+D10</f>
        <v>0</v>
      </c>
    </row>
    <row r="12" spans="2:4" x14ac:dyDescent="0.25">
      <c r="B12" s="5" t="s">
        <v>80</v>
      </c>
      <c r="D12" s="18">
        <v>0</v>
      </c>
    </row>
    <row r="13" spans="2:4" x14ac:dyDescent="0.25">
      <c r="B13" s="5" t="s">
        <v>79</v>
      </c>
      <c r="D13" s="8">
        <v>0</v>
      </c>
    </row>
    <row r="14" spans="2:4" x14ac:dyDescent="0.25">
      <c r="B14" s="5" t="s">
        <v>78</v>
      </c>
      <c r="D14" s="17">
        <v>0</v>
      </c>
    </row>
    <row r="15" spans="2:4" x14ac:dyDescent="0.25">
      <c r="B15" s="22" t="s">
        <v>77</v>
      </c>
      <c r="D15" s="17">
        <v>0</v>
      </c>
    </row>
    <row r="16" spans="2:4" x14ac:dyDescent="0.25">
      <c r="B16" s="22" t="s">
        <v>76</v>
      </c>
      <c r="D16" s="13">
        <v>0</v>
      </c>
    </row>
    <row r="17" spans="2:4" x14ac:dyDescent="0.25">
      <c r="B17" s="22" t="s">
        <v>75</v>
      </c>
      <c r="D17" s="8">
        <v>0</v>
      </c>
    </row>
    <row r="18" spans="2:4" x14ac:dyDescent="0.25">
      <c r="B18" s="22" t="s">
        <v>74</v>
      </c>
      <c r="D18" s="8">
        <v>0</v>
      </c>
    </row>
    <row r="19" spans="2:4" x14ac:dyDescent="0.25">
      <c r="B19" s="22" t="s">
        <v>73</v>
      </c>
      <c r="D19" s="8">
        <v>0</v>
      </c>
    </row>
    <row r="20" spans="2:4" x14ac:dyDescent="0.25">
      <c r="B20" s="22" t="s">
        <v>72</v>
      </c>
      <c r="D20" s="8">
        <v>0</v>
      </c>
    </row>
    <row r="21" spans="2:4" x14ac:dyDescent="0.25">
      <c r="B21" s="22" t="s">
        <v>71</v>
      </c>
      <c r="D21" s="8">
        <v>0</v>
      </c>
    </row>
    <row r="22" spans="2:4" x14ac:dyDescent="0.25">
      <c r="B22" s="22" t="s">
        <v>19</v>
      </c>
      <c r="D22" s="19">
        <f>SUM(D13:D21)</f>
        <v>0</v>
      </c>
    </row>
    <row r="23" spans="2:4" ht="15.75" thickBot="1" x14ac:dyDescent="0.3">
      <c r="B23" s="22" t="s">
        <v>18</v>
      </c>
      <c r="D23" s="20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57"/>
  <sheetViews>
    <sheetView showGridLines="0" tabSelected="1" topLeftCell="A19" workbookViewId="0">
      <selection activeCell="A55" sqref="A55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2.5703125" style="3" bestFit="1" customWidth="1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x14ac:dyDescent="0.25">
      <c r="A3" t="s">
        <v>96</v>
      </c>
      <c r="B3" s="1" t="s">
        <v>404</v>
      </c>
      <c r="C3" t="s">
        <v>1</v>
      </c>
      <c r="D3" t="s">
        <v>390</v>
      </c>
      <c r="E3" t="s">
        <v>391</v>
      </c>
      <c r="F3" t="s">
        <v>392</v>
      </c>
      <c r="G3" s="1">
        <v>417</v>
      </c>
      <c r="H3" s="1">
        <v>417</v>
      </c>
      <c r="I3" s="1">
        <v>417</v>
      </c>
      <c r="J3" s="1">
        <v>417</v>
      </c>
      <c r="L3" s="3" t="s">
        <v>393</v>
      </c>
      <c r="M3" s="3" t="s">
        <v>393</v>
      </c>
      <c r="N3" s="3" t="s">
        <v>393</v>
      </c>
      <c r="O3" s="3" t="s">
        <v>393</v>
      </c>
      <c r="P3" s="3">
        <v>0</v>
      </c>
      <c r="Q3" s="3" t="s">
        <v>393</v>
      </c>
      <c r="R3" s="3">
        <v>875</v>
      </c>
      <c r="S3" s="3" t="s">
        <v>393</v>
      </c>
      <c r="T3" s="3" t="s">
        <v>393</v>
      </c>
      <c r="U3" s="84">
        <f>+Tabla3[[#This Row],[EX SERVICE]]</f>
        <v>875</v>
      </c>
      <c r="V3" t="s">
        <v>70</v>
      </c>
    </row>
    <row r="4" spans="1:22" x14ac:dyDescent="0.25">
      <c r="A4" t="s">
        <v>96</v>
      </c>
      <c r="B4" s="1" t="s">
        <v>405</v>
      </c>
      <c r="C4" t="s">
        <v>1</v>
      </c>
      <c r="D4" t="s">
        <v>390</v>
      </c>
      <c r="E4" t="s">
        <v>391</v>
      </c>
      <c r="F4" t="s">
        <v>392</v>
      </c>
      <c r="G4" s="1">
        <v>418</v>
      </c>
      <c r="H4" s="1">
        <v>418</v>
      </c>
      <c r="I4" s="1">
        <v>418</v>
      </c>
      <c r="J4" s="1">
        <v>418</v>
      </c>
      <c r="L4" s="3" t="s">
        <v>393</v>
      </c>
      <c r="M4" s="3" t="s">
        <v>393</v>
      </c>
      <c r="N4" s="3" t="s">
        <v>393</v>
      </c>
      <c r="O4" s="3" t="s">
        <v>393</v>
      </c>
      <c r="P4" s="3">
        <v>0</v>
      </c>
      <c r="Q4" s="3" t="s">
        <v>393</v>
      </c>
      <c r="R4" s="3">
        <v>1450</v>
      </c>
      <c r="S4" s="3" t="s">
        <v>393</v>
      </c>
      <c r="T4" s="3" t="s">
        <v>393</v>
      </c>
      <c r="U4" s="84">
        <f>+Tabla3[[#This Row],[EX SERVICE]]</f>
        <v>1450</v>
      </c>
      <c r="V4" t="s">
        <v>70</v>
      </c>
    </row>
    <row r="5" spans="1:22" x14ac:dyDescent="0.25">
      <c r="A5" t="s">
        <v>96</v>
      </c>
      <c r="B5" s="1" t="s">
        <v>406</v>
      </c>
      <c r="C5" t="s">
        <v>1</v>
      </c>
      <c r="D5" t="s">
        <v>390</v>
      </c>
      <c r="E5" t="s">
        <v>391</v>
      </c>
      <c r="F5" t="s">
        <v>392</v>
      </c>
      <c r="G5" s="1">
        <v>419</v>
      </c>
      <c r="H5" s="1">
        <v>419</v>
      </c>
      <c r="I5" s="1">
        <v>419</v>
      </c>
      <c r="J5" s="1">
        <v>419</v>
      </c>
      <c r="L5" s="3" t="s">
        <v>393</v>
      </c>
      <c r="M5" s="3" t="s">
        <v>393</v>
      </c>
      <c r="N5" s="3" t="s">
        <v>393</v>
      </c>
      <c r="O5" s="3" t="s">
        <v>393</v>
      </c>
      <c r="P5" s="3">
        <v>0</v>
      </c>
      <c r="Q5" s="3" t="s">
        <v>393</v>
      </c>
      <c r="R5" s="3">
        <v>1450</v>
      </c>
      <c r="S5" s="3" t="s">
        <v>393</v>
      </c>
      <c r="T5" s="3" t="s">
        <v>393</v>
      </c>
      <c r="U5" s="84">
        <f>+Tabla3[[#This Row],[EX SERVICE]]</f>
        <v>1450</v>
      </c>
      <c r="V5" t="s">
        <v>70</v>
      </c>
    </row>
    <row r="6" spans="1:22" x14ac:dyDescent="0.25">
      <c r="A6" t="s">
        <v>96</v>
      </c>
      <c r="B6" s="1" t="s">
        <v>406</v>
      </c>
      <c r="C6" t="s">
        <v>1</v>
      </c>
      <c r="D6" t="s">
        <v>390</v>
      </c>
      <c r="E6" t="s">
        <v>391</v>
      </c>
      <c r="F6" t="s">
        <v>392</v>
      </c>
      <c r="G6" s="1">
        <v>420</v>
      </c>
      <c r="H6" s="1">
        <v>420</v>
      </c>
      <c r="I6" s="1">
        <v>420</v>
      </c>
      <c r="J6" s="1">
        <v>420</v>
      </c>
      <c r="L6" s="3" t="s">
        <v>393</v>
      </c>
      <c r="M6" s="3" t="s">
        <v>393</v>
      </c>
      <c r="N6" s="3" t="s">
        <v>393</v>
      </c>
      <c r="O6" s="3" t="s">
        <v>393</v>
      </c>
      <c r="P6" s="3">
        <v>0</v>
      </c>
      <c r="Q6" s="3" t="s">
        <v>393</v>
      </c>
      <c r="R6" s="3">
        <v>2625</v>
      </c>
      <c r="S6" s="3" t="s">
        <v>393</v>
      </c>
      <c r="T6" s="3" t="s">
        <v>393</v>
      </c>
      <c r="U6" s="84">
        <f>+Tabla3[[#This Row],[EX SERVICE]]</f>
        <v>2625</v>
      </c>
      <c r="V6" t="s">
        <v>70</v>
      </c>
    </row>
    <row r="7" spans="1:22" x14ac:dyDescent="0.25">
      <c r="A7" t="s">
        <v>96</v>
      </c>
      <c r="B7" s="1" t="s">
        <v>406</v>
      </c>
      <c r="C7" t="s">
        <v>1</v>
      </c>
      <c r="D7" t="s">
        <v>390</v>
      </c>
      <c r="E7" t="s">
        <v>391</v>
      </c>
      <c r="F7" t="s">
        <v>392</v>
      </c>
      <c r="G7" s="1">
        <v>421</v>
      </c>
      <c r="H7" s="1">
        <v>421</v>
      </c>
      <c r="I7" s="1">
        <v>421</v>
      </c>
      <c r="J7" s="1">
        <v>421</v>
      </c>
      <c r="L7" s="3" t="s">
        <v>393</v>
      </c>
      <c r="M7" s="3" t="s">
        <v>393</v>
      </c>
      <c r="N7" s="3" t="s">
        <v>393</v>
      </c>
      <c r="O7" s="3" t="s">
        <v>393</v>
      </c>
      <c r="P7" s="3">
        <v>0</v>
      </c>
      <c r="Q7" s="3" t="s">
        <v>393</v>
      </c>
      <c r="R7" s="3">
        <v>1450</v>
      </c>
      <c r="S7" s="3" t="s">
        <v>393</v>
      </c>
      <c r="T7" s="3" t="s">
        <v>393</v>
      </c>
      <c r="U7" s="84">
        <f>+Tabla3[[#This Row],[EX SERVICE]]</f>
        <v>1450</v>
      </c>
      <c r="V7" t="s">
        <v>70</v>
      </c>
    </row>
    <row r="8" spans="1:22" x14ac:dyDescent="0.25">
      <c r="A8" t="s">
        <v>96</v>
      </c>
      <c r="B8" s="1" t="s">
        <v>406</v>
      </c>
      <c r="C8" t="s">
        <v>1</v>
      </c>
      <c r="D8" t="s">
        <v>390</v>
      </c>
      <c r="E8" t="s">
        <v>391</v>
      </c>
      <c r="F8" t="s">
        <v>392</v>
      </c>
      <c r="G8" s="1">
        <v>422</v>
      </c>
      <c r="H8" s="1">
        <v>422</v>
      </c>
      <c r="I8" s="1">
        <v>422</v>
      </c>
      <c r="J8" s="1">
        <v>422</v>
      </c>
      <c r="L8" s="3" t="s">
        <v>393</v>
      </c>
      <c r="M8" s="3" t="s">
        <v>393</v>
      </c>
      <c r="N8" s="3" t="s">
        <v>393</v>
      </c>
      <c r="O8" s="3" t="s">
        <v>393</v>
      </c>
      <c r="P8" s="3">
        <v>0</v>
      </c>
      <c r="Q8" s="3" t="s">
        <v>393</v>
      </c>
      <c r="R8" s="3">
        <v>437.5</v>
      </c>
      <c r="S8" s="3" t="s">
        <v>393</v>
      </c>
      <c r="T8" s="3" t="s">
        <v>393</v>
      </c>
      <c r="U8" s="84">
        <f>+Tabla3[[#This Row],[EX SERVICE]]</f>
        <v>437.5</v>
      </c>
      <c r="V8" t="s">
        <v>70</v>
      </c>
    </row>
    <row r="9" spans="1:22" x14ac:dyDescent="0.25">
      <c r="A9" t="s">
        <v>96</v>
      </c>
      <c r="B9" s="1" t="s">
        <v>406</v>
      </c>
      <c r="C9" t="s">
        <v>1</v>
      </c>
      <c r="D9" t="s">
        <v>390</v>
      </c>
      <c r="E9" t="s">
        <v>391</v>
      </c>
      <c r="F9" t="s">
        <v>392</v>
      </c>
      <c r="G9" s="1">
        <v>423</v>
      </c>
      <c r="H9" s="1">
        <v>423</v>
      </c>
      <c r="I9" s="1">
        <v>423</v>
      </c>
      <c r="J9" s="1">
        <v>423</v>
      </c>
      <c r="L9" s="3" t="s">
        <v>393</v>
      </c>
      <c r="M9" s="3" t="s">
        <v>393</v>
      </c>
      <c r="N9" s="3" t="s">
        <v>393</v>
      </c>
      <c r="O9" s="3" t="s">
        <v>393</v>
      </c>
      <c r="P9" s="3">
        <v>0</v>
      </c>
      <c r="Q9" s="3" t="s">
        <v>393</v>
      </c>
      <c r="R9" s="3">
        <v>1450</v>
      </c>
      <c r="S9" s="3" t="s">
        <v>393</v>
      </c>
      <c r="T9" s="3" t="s">
        <v>393</v>
      </c>
      <c r="U9" s="84">
        <f>+Tabla3[[#This Row],[EX SERVICE]]</f>
        <v>1450</v>
      </c>
      <c r="V9" t="s">
        <v>70</v>
      </c>
    </row>
    <row r="10" spans="1:22" x14ac:dyDescent="0.25">
      <c r="A10" t="s">
        <v>96</v>
      </c>
      <c r="B10" s="1" t="s">
        <v>407</v>
      </c>
      <c r="C10" t="s">
        <v>1</v>
      </c>
      <c r="D10" t="s">
        <v>390</v>
      </c>
      <c r="E10" t="s">
        <v>391</v>
      </c>
      <c r="F10" t="s">
        <v>392</v>
      </c>
      <c r="G10" s="1">
        <v>424</v>
      </c>
      <c r="H10" s="1">
        <v>424</v>
      </c>
      <c r="I10" s="1">
        <v>424</v>
      </c>
      <c r="J10" s="1">
        <v>424</v>
      </c>
      <c r="L10" s="3" t="s">
        <v>393</v>
      </c>
      <c r="M10" s="3" t="s">
        <v>393</v>
      </c>
      <c r="N10" s="3" t="s">
        <v>393</v>
      </c>
      <c r="O10" s="3" t="s">
        <v>393</v>
      </c>
      <c r="P10" s="3">
        <v>0</v>
      </c>
      <c r="Q10" s="3" t="s">
        <v>393</v>
      </c>
      <c r="R10" s="3">
        <v>1087.5</v>
      </c>
      <c r="S10" s="3" t="s">
        <v>393</v>
      </c>
      <c r="T10" s="3" t="s">
        <v>393</v>
      </c>
      <c r="U10" s="84">
        <f>+Tabla3[[#This Row],[EX SERVICE]]</f>
        <v>1087.5</v>
      </c>
      <c r="V10" t="s">
        <v>70</v>
      </c>
    </row>
    <row r="11" spans="1:22" x14ac:dyDescent="0.25">
      <c r="A11" t="s">
        <v>96</v>
      </c>
      <c r="B11" s="1" t="s">
        <v>407</v>
      </c>
      <c r="C11" t="s">
        <v>1</v>
      </c>
      <c r="D11" t="s">
        <v>390</v>
      </c>
      <c r="E11" t="s">
        <v>391</v>
      </c>
      <c r="F11" t="s">
        <v>392</v>
      </c>
      <c r="G11" s="1">
        <v>425</v>
      </c>
      <c r="H11" s="1">
        <v>425</v>
      </c>
      <c r="I11" s="1">
        <v>425</v>
      </c>
      <c r="J11" s="1">
        <v>425</v>
      </c>
      <c r="L11" s="3" t="s">
        <v>393</v>
      </c>
      <c r="M11" s="3" t="s">
        <v>393</v>
      </c>
      <c r="N11" s="3" t="s">
        <v>393</v>
      </c>
      <c r="O11" s="3" t="s">
        <v>393</v>
      </c>
      <c r="P11" s="3">
        <v>0</v>
      </c>
      <c r="Q11" s="3" t="s">
        <v>393</v>
      </c>
      <c r="R11" s="3">
        <v>1312.5</v>
      </c>
      <c r="S11" s="3" t="s">
        <v>393</v>
      </c>
      <c r="T11" s="3" t="s">
        <v>393</v>
      </c>
      <c r="U11" s="84">
        <f>+Tabla3[[#This Row],[EX SERVICE]]</f>
        <v>1312.5</v>
      </c>
      <c r="V11" t="s">
        <v>70</v>
      </c>
    </row>
    <row r="12" spans="1:22" x14ac:dyDescent="0.25">
      <c r="A12" t="s">
        <v>96</v>
      </c>
      <c r="B12" s="1" t="s">
        <v>407</v>
      </c>
      <c r="C12" t="s">
        <v>1</v>
      </c>
      <c r="D12" t="s">
        <v>390</v>
      </c>
      <c r="E12" t="s">
        <v>391</v>
      </c>
      <c r="F12" t="s">
        <v>392</v>
      </c>
      <c r="G12" s="1">
        <v>426</v>
      </c>
      <c r="H12" s="1">
        <v>426</v>
      </c>
      <c r="I12" s="1">
        <v>426</v>
      </c>
      <c r="J12" s="1">
        <v>426</v>
      </c>
      <c r="L12" s="3" t="s">
        <v>393</v>
      </c>
      <c r="M12" s="3" t="s">
        <v>393</v>
      </c>
      <c r="N12" s="3" t="s">
        <v>393</v>
      </c>
      <c r="O12" s="3" t="s">
        <v>393</v>
      </c>
      <c r="P12" s="3">
        <v>0</v>
      </c>
      <c r="Q12" s="3" t="s">
        <v>393</v>
      </c>
      <c r="R12" s="3">
        <v>1450</v>
      </c>
      <c r="S12" s="3" t="s">
        <v>393</v>
      </c>
      <c r="T12" s="3" t="s">
        <v>393</v>
      </c>
      <c r="U12" s="84">
        <f>+Tabla3[[#This Row],[EX SERVICE]]</f>
        <v>1450</v>
      </c>
      <c r="V12" t="s">
        <v>70</v>
      </c>
    </row>
    <row r="13" spans="1:22" x14ac:dyDescent="0.25">
      <c r="A13" t="s">
        <v>96</v>
      </c>
      <c r="B13" s="1" t="s">
        <v>408</v>
      </c>
      <c r="C13" t="s">
        <v>1</v>
      </c>
      <c r="D13" t="s">
        <v>390</v>
      </c>
      <c r="E13" t="s">
        <v>391</v>
      </c>
      <c r="F13" t="s">
        <v>392</v>
      </c>
      <c r="G13" s="1">
        <v>427</v>
      </c>
      <c r="H13" s="1">
        <v>427</v>
      </c>
      <c r="I13" s="1">
        <v>427</v>
      </c>
      <c r="J13" s="1">
        <v>427</v>
      </c>
      <c r="L13" s="3" t="s">
        <v>393</v>
      </c>
      <c r="M13" s="3" t="s">
        <v>393</v>
      </c>
      <c r="N13" s="3" t="s">
        <v>393</v>
      </c>
      <c r="O13" s="3" t="s">
        <v>393</v>
      </c>
      <c r="P13" s="3">
        <v>0</v>
      </c>
      <c r="Q13" s="3" t="s">
        <v>393</v>
      </c>
      <c r="R13" s="3">
        <v>1750</v>
      </c>
      <c r="S13" s="3" t="s">
        <v>393</v>
      </c>
      <c r="T13" s="3" t="s">
        <v>393</v>
      </c>
      <c r="U13" s="84">
        <f>+Tabla3[[#This Row],[EX SERVICE]]</f>
        <v>1750</v>
      </c>
      <c r="V13" t="s">
        <v>70</v>
      </c>
    </row>
    <row r="14" spans="1:22" x14ac:dyDescent="0.25">
      <c r="A14" t="s">
        <v>96</v>
      </c>
      <c r="B14" s="1" t="s">
        <v>409</v>
      </c>
      <c r="C14" t="s">
        <v>1</v>
      </c>
      <c r="D14" t="s">
        <v>390</v>
      </c>
      <c r="E14" t="s">
        <v>391</v>
      </c>
      <c r="F14" t="s">
        <v>392</v>
      </c>
      <c r="G14" s="1">
        <v>428</v>
      </c>
      <c r="H14" s="1">
        <v>428</v>
      </c>
      <c r="I14" s="1">
        <v>428</v>
      </c>
      <c r="J14" s="1">
        <v>428</v>
      </c>
      <c r="L14" s="3" t="s">
        <v>393</v>
      </c>
      <c r="M14" s="3" t="s">
        <v>393</v>
      </c>
      <c r="N14" s="3" t="s">
        <v>393</v>
      </c>
      <c r="O14" s="3" t="s">
        <v>393</v>
      </c>
      <c r="P14" s="3">
        <v>0</v>
      </c>
      <c r="Q14" s="3" t="s">
        <v>393</v>
      </c>
      <c r="R14" s="3">
        <v>1450</v>
      </c>
      <c r="S14" s="3" t="s">
        <v>393</v>
      </c>
      <c r="T14" s="3" t="s">
        <v>393</v>
      </c>
      <c r="U14" s="84">
        <f>+Tabla3[[#This Row],[EX SERVICE]]</f>
        <v>1450</v>
      </c>
      <c r="V14" t="s">
        <v>70</v>
      </c>
    </row>
    <row r="15" spans="1:22" x14ac:dyDescent="0.25">
      <c r="A15" t="s">
        <v>96</v>
      </c>
      <c r="B15" s="1" t="s">
        <v>409</v>
      </c>
      <c r="C15" t="s">
        <v>1</v>
      </c>
      <c r="D15" t="s">
        <v>390</v>
      </c>
      <c r="E15" t="s">
        <v>391</v>
      </c>
      <c r="F15" t="s">
        <v>392</v>
      </c>
      <c r="G15" s="1">
        <v>429</v>
      </c>
      <c r="H15" s="1">
        <v>429</v>
      </c>
      <c r="I15" s="1">
        <v>429</v>
      </c>
      <c r="J15" s="1">
        <v>429</v>
      </c>
      <c r="L15" s="3" t="s">
        <v>393</v>
      </c>
      <c r="M15" s="3" t="s">
        <v>393</v>
      </c>
      <c r="N15" s="3" t="s">
        <v>393</v>
      </c>
      <c r="O15" s="3" t="s">
        <v>393</v>
      </c>
      <c r="P15" s="3">
        <v>0</v>
      </c>
      <c r="Q15" s="3" t="s">
        <v>393</v>
      </c>
      <c r="R15" s="3">
        <v>1087.5</v>
      </c>
      <c r="S15" s="3" t="s">
        <v>393</v>
      </c>
      <c r="T15" s="3" t="s">
        <v>393</v>
      </c>
      <c r="U15" s="84">
        <f>+Tabla3[[#This Row],[EX SERVICE]]</f>
        <v>1087.5</v>
      </c>
      <c r="V15" t="s">
        <v>70</v>
      </c>
    </row>
    <row r="16" spans="1:22" x14ac:dyDescent="0.25">
      <c r="A16" t="s">
        <v>96</v>
      </c>
      <c r="B16" s="1" t="s">
        <v>409</v>
      </c>
      <c r="C16" t="s">
        <v>1</v>
      </c>
      <c r="D16" t="s">
        <v>390</v>
      </c>
      <c r="E16" t="s">
        <v>391</v>
      </c>
      <c r="F16" t="s">
        <v>392</v>
      </c>
      <c r="G16" s="1">
        <v>430</v>
      </c>
      <c r="H16" s="1">
        <v>430</v>
      </c>
      <c r="I16" s="1">
        <v>430</v>
      </c>
      <c r="J16" s="1">
        <v>430</v>
      </c>
      <c r="L16" s="3" t="s">
        <v>393</v>
      </c>
      <c r="M16" s="3" t="s">
        <v>393</v>
      </c>
      <c r="N16" s="3" t="s">
        <v>393</v>
      </c>
      <c r="O16" s="3" t="s">
        <v>393</v>
      </c>
      <c r="P16" s="3">
        <v>0</v>
      </c>
      <c r="Q16" s="3" t="s">
        <v>393</v>
      </c>
      <c r="R16" s="3">
        <v>875</v>
      </c>
      <c r="S16" s="3" t="s">
        <v>393</v>
      </c>
      <c r="T16" s="3" t="s">
        <v>393</v>
      </c>
      <c r="U16" s="84">
        <f>+Tabla3[[#This Row],[EX SERVICE]]</f>
        <v>875</v>
      </c>
      <c r="V16" t="s">
        <v>70</v>
      </c>
    </row>
    <row r="17" spans="1:22" x14ac:dyDescent="0.25">
      <c r="A17" t="s">
        <v>96</v>
      </c>
      <c r="B17" s="1" t="s">
        <v>410</v>
      </c>
      <c r="C17" t="s">
        <v>1</v>
      </c>
      <c r="D17" t="s">
        <v>390</v>
      </c>
      <c r="E17" t="s">
        <v>391</v>
      </c>
      <c r="F17" t="s">
        <v>392</v>
      </c>
      <c r="G17" s="1">
        <v>431</v>
      </c>
      <c r="H17" s="1">
        <v>431</v>
      </c>
      <c r="I17" s="1">
        <v>431</v>
      </c>
      <c r="J17" s="1">
        <v>431</v>
      </c>
      <c r="L17" s="3" t="s">
        <v>393</v>
      </c>
      <c r="M17" s="3" t="s">
        <v>393</v>
      </c>
      <c r="N17" s="3" t="s">
        <v>393</v>
      </c>
      <c r="O17" s="3" t="s">
        <v>393</v>
      </c>
      <c r="P17" s="3">
        <v>0</v>
      </c>
      <c r="Q17" s="3" t="s">
        <v>393</v>
      </c>
      <c r="R17" s="3">
        <v>1450</v>
      </c>
      <c r="S17" s="3" t="s">
        <v>393</v>
      </c>
      <c r="T17" s="3" t="s">
        <v>393</v>
      </c>
      <c r="U17" s="84">
        <f>+Tabla3[[#This Row],[EX SERVICE]]</f>
        <v>1450</v>
      </c>
      <c r="V17" t="s">
        <v>70</v>
      </c>
    </row>
    <row r="18" spans="1:22" x14ac:dyDescent="0.25">
      <c r="A18" t="s">
        <v>96</v>
      </c>
      <c r="B18" s="1" t="s">
        <v>411</v>
      </c>
      <c r="C18" t="s">
        <v>1</v>
      </c>
      <c r="D18" t="s">
        <v>390</v>
      </c>
      <c r="E18" t="s">
        <v>391</v>
      </c>
      <c r="F18" t="s">
        <v>392</v>
      </c>
      <c r="G18" s="1">
        <v>432</v>
      </c>
      <c r="H18" s="1">
        <v>432</v>
      </c>
      <c r="I18" s="1">
        <v>432</v>
      </c>
      <c r="J18" s="1">
        <v>432</v>
      </c>
      <c r="L18" s="3" t="s">
        <v>393</v>
      </c>
      <c r="M18" s="3" t="s">
        <v>393</v>
      </c>
      <c r="N18" s="3" t="s">
        <v>393</v>
      </c>
      <c r="O18" s="3" t="s">
        <v>393</v>
      </c>
      <c r="P18" s="3">
        <v>0</v>
      </c>
      <c r="Q18" s="3" t="s">
        <v>393</v>
      </c>
      <c r="R18" s="3">
        <v>2187.5</v>
      </c>
      <c r="S18" s="3" t="s">
        <v>393</v>
      </c>
      <c r="T18" s="3" t="s">
        <v>393</v>
      </c>
      <c r="U18" s="84">
        <f>+Tabla3[[#This Row],[EX SERVICE]]</f>
        <v>2187.5</v>
      </c>
      <c r="V18" t="s">
        <v>70</v>
      </c>
    </row>
    <row r="19" spans="1:22" x14ac:dyDescent="0.25">
      <c r="A19" t="s">
        <v>96</v>
      </c>
      <c r="B19" s="1" t="s">
        <v>412</v>
      </c>
      <c r="C19" t="s">
        <v>1</v>
      </c>
      <c r="D19" t="s">
        <v>390</v>
      </c>
      <c r="E19" t="s">
        <v>391</v>
      </c>
      <c r="F19" t="s">
        <v>392</v>
      </c>
      <c r="G19" s="1">
        <v>433</v>
      </c>
      <c r="H19" s="1">
        <v>433</v>
      </c>
      <c r="I19" s="1">
        <v>433</v>
      </c>
      <c r="J19" s="1">
        <v>433</v>
      </c>
      <c r="L19" s="3" t="s">
        <v>393</v>
      </c>
      <c r="M19" s="3" t="s">
        <v>393</v>
      </c>
      <c r="N19" s="3" t="s">
        <v>393</v>
      </c>
      <c r="O19" s="3" t="s">
        <v>393</v>
      </c>
      <c r="P19" s="3">
        <v>0</v>
      </c>
      <c r="Q19" s="3" t="s">
        <v>393</v>
      </c>
      <c r="R19" s="3">
        <v>1450</v>
      </c>
      <c r="S19" s="3" t="s">
        <v>393</v>
      </c>
      <c r="T19" s="3" t="s">
        <v>393</v>
      </c>
      <c r="U19" s="84">
        <f>+Tabla3[[#This Row],[EX SERVICE]]</f>
        <v>1450</v>
      </c>
      <c r="V19" t="s">
        <v>70</v>
      </c>
    </row>
    <row r="20" spans="1:22" x14ac:dyDescent="0.25">
      <c r="A20" t="s">
        <v>96</v>
      </c>
      <c r="B20" s="1" t="s">
        <v>413</v>
      </c>
      <c r="C20" t="s">
        <v>1</v>
      </c>
      <c r="D20" t="s">
        <v>390</v>
      </c>
      <c r="E20" t="s">
        <v>391</v>
      </c>
      <c r="F20" t="s">
        <v>392</v>
      </c>
      <c r="G20" s="1">
        <v>434</v>
      </c>
      <c r="H20" s="1">
        <v>434</v>
      </c>
      <c r="I20" s="1">
        <v>434</v>
      </c>
      <c r="J20" s="1">
        <v>434</v>
      </c>
      <c r="L20" s="3" t="s">
        <v>393</v>
      </c>
      <c r="M20" s="3" t="s">
        <v>393</v>
      </c>
      <c r="N20" s="3" t="s">
        <v>393</v>
      </c>
      <c r="O20" s="3" t="s">
        <v>393</v>
      </c>
      <c r="P20" s="3">
        <v>0</v>
      </c>
      <c r="Q20" s="3" t="s">
        <v>393</v>
      </c>
      <c r="R20" s="3">
        <v>1450</v>
      </c>
      <c r="S20" s="3" t="s">
        <v>393</v>
      </c>
      <c r="T20" s="3" t="s">
        <v>393</v>
      </c>
      <c r="U20" s="84">
        <f>+Tabla3[[#This Row],[EX SERVICE]]</f>
        <v>1450</v>
      </c>
      <c r="V20" t="s">
        <v>70</v>
      </c>
    </row>
    <row r="21" spans="1:22" x14ac:dyDescent="0.25">
      <c r="A21" t="s">
        <v>427</v>
      </c>
      <c r="B21" s="1" t="s">
        <v>428</v>
      </c>
      <c r="C21" t="s">
        <v>1</v>
      </c>
      <c r="D21" t="s">
        <v>390</v>
      </c>
      <c r="E21" t="s">
        <v>391</v>
      </c>
      <c r="F21" t="s">
        <v>392</v>
      </c>
      <c r="G21" s="1">
        <v>435</v>
      </c>
      <c r="H21" s="1">
        <v>435</v>
      </c>
      <c r="I21" s="1">
        <v>435</v>
      </c>
      <c r="J21" s="1">
        <v>435</v>
      </c>
      <c r="L21" s="3" t="s">
        <v>393</v>
      </c>
      <c r="M21" s="3" t="s">
        <v>393</v>
      </c>
      <c r="N21" s="3" t="s">
        <v>393</v>
      </c>
      <c r="O21" s="3" t="s">
        <v>393</v>
      </c>
      <c r="P21" s="3">
        <v>0</v>
      </c>
      <c r="Q21" s="3" t="s">
        <v>393</v>
      </c>
      <c r="R21" s="3">
        <v>1450</v>
      </c>
      <c r="S21" s="3" t="s">
        <v>393</v>
      </c>
      <c r="T21" s="3" t="s">
        <v>393</v>
      </c>
      <c r="U21" s="84">
        <f>+Tabla3[[#This Row],[EX SERVICE]]</f>
        <v>1450</v>
      </c>
      <c r="V21" t="s">
        <v>70</v>
      </c>
    </row>
    <row r="22" spans="1:22" x14ac:dyDescent="0.25">
      <c r="A22" t="s">
        <v>427</v>
      </c>
      <c r="B22" s="1" t="s">
        <v>428</v>
      </c>
      <c r="C22" t="s">
        <v>1</v>
      </c>
      <c r="D22" t="s">
        <v>390</v>
      </c>
      <c r="E22" t="s">
        <v>391</v>
      </c>
      <c r="F22" t="s">
        <v>392</v>
      </c>
      <c r="G22" s="1">
        <v>436</v>
      </c>
      <c r="H22" s="1">
        <v>436</v>
      </c>
      <c r="I22" s="1">
        <v>436</v>
      </c>
      <c r="J22" s="1">
        <v>436</v>
      </c>
      <c r="L22" s="3" t="s">
        <v>393</v>
      </c>
      <c r="M22" s="3" t="s">
        <v>393</v>
      </c>
      <c r="N22" s="3" t="s">
        <v>393</v>
      </c>
      <c r="O22" s="3" t="s">
        <v>393</v>
      </c>
      <c r="P22" s="3">
        <v>0</v>
      </c>
      <c r="Q22" s="3" t="s">
        <v>393</v>
      </c>
      <c r="R22" s="3">
        <v>1450</v>
      </c>
      <c r="S22" s="3" t="s">
        <v>393</v>
      </c>
      <c r="T22" s="3" t="s">
        <v>393</v>
      </c>
      <c r="U22" s="84">
        <f>+Tabla3[[#This Row],[EX SERVICE]]</f>
        <v>1450</v>
      </c>
      <c r="V22" t="s">
        <v>70</v>
      </c>
    </row>
    <row r="23" spans="1:22" x14ac:dyDescent="0.25">
      <c r="A23" t="s">
        <v>427</v>
      </c>
      <c r="B23" s="1" t="s">
        <v>428</v>
      </c>
      <c r="C23" t="s">
        <v>1</v>
      </c>
      <c r="D23" t="s">
        <v>390</v>
      </c>
      <c r="E23" t="s">
        <v>391</v>
      </c>
      <c r="F23" t="s">
        <v>392</v>
      </c>
      <c r="G23" s="1">
        <v>437</v>
      </c>
      <c r="H23" s="1">
        <v>437</v>
      </c>
      <c r="I23" s="1">
        <v>437</v>
      </c>
      <c r="J23" s="1">
        <v>437</v>
      </c>
      <c r="L23" s="3" t="s">
        <v>393</v>
      </c>
      <c r="M23" s="3" t="s">
        <v>393</v>
      </c>
      <c r="N23" s="3" t="s">
        <v>393</v>
      </c>
      <c r="O23" s="3" t="s">
        <v>393</v>
      </c>
      <c r="P23" s="3">
        <v>0</v>
      </c>
      <c r="Q23" s="3" t="s">
        <v>393</v>
      </c>
      <c r="R23" s="3">
        <v>2625</v>
      </c>
      <c r="S23" s="3" t="s">
        <v>393</v>
      </c>
      <c r="T23" s="3" t="s">
        <v>393</v>
      </c>
      <c r="U23" s="84">
        <f>+Tabla3[[#This Row],[EX SERVICE]]</f>
        <v>2625</v>
      </c>
      <c r="V23" t="s">
        <v>70</v>
      </c>
    </row>
    <row r="24" spans="1:22" x14ac:dyDescent="0.25">
      <c r="A24" t="s">
        <v>427</v>
      </c>
      <c r="B24" s="1" t="s">
        <v>429</v>
      </c>
      <c r="C24" t="s">
        <v>1</v>
      </c>
      <c r="D24" t="s">
        <v>390</v>
      </c>
      <c r="E24" t="s">
        <v>391</v>
      </c>
      <c r="F24" t="s">
        <v>392</v>
      </c>
      <c r="G24" s="1">
        <v>438</v>
      </c>
      <c r="H24" s="1">
        <v>438</v>
      </c>
      <c r="I24" s="1">
        <v>438</v>
      </c>
      <c r="J24" s="1">
        <v>438</v>
      </c>
      <c r="L24" s="3" t="s">
        <v>393</v>
      </c>
      <c r="M24" s="3" t="s">
        <v>393</v>
      </c>
      <c r="N24" s="3" t="s">
        <v>393</v>
      </c>
      <c r="O24" s="3" t="s">
        <v>393</v>
      </c>
      <c r="P24" s="3">
        <v>0</v>
      </c>
      <c r="Q24" s="3" t="s">
        <v>393</v>
      </c>
      <c r="R24" s="3">
        <v>1450</v>
      </c>
      <c r="S24" s="3" t="s">
        <v>393</v>
      </c>
      <c r="T24" s="3" t="s">
        <v>393</v>
      </c>
      <c r="U24" s="84">
        <f>+Tabla3[[#This Row],[EX SERVICE]]</f>
        <v>1450</v>
      </c>
      <c r="V24" t="s">
        <v>70</v>
      </c>
    </row>
    <row r="25" spans="1:22" x14ac:dyDescent="0.25">
      <c r="A25" t="s">
        <v>427</v>
      </c>
      <c r="B25" s="1" t="s">
        <v>429</v>
      </c>
      <c r="C25" t="s">
        <v>1</v>
      </c>
      <c r="D25" t="s">
        <v>390</v>
      </c>
      <c r="E25" t="s">
        <v>391</v>
      </c>
      <c r="F25" t="s">
        <v>392</v>
      </c>
      <c r="G25" s="1">
        <v>439</v>
      </c>
      <c r="H25" s="1">
        <v>439</v>
      </c>
      <c r="I25" s="1">
        <v>439</v>
      </c>
      <c r="J25" s="1">
        <v>439</v>
      </c>
      <c r="L25" s="3" t="s">
        <v>393</v>
      </c>
      <c r="M25" s="3" t="s">
        <v>393</v>
      </c>
      <c r="N25" s="3" t="s">
        <v>393</v>
      </c>
      <c r="O25" s="3" t="s">
        <v>393</v>
      </c>
      <c r="P25" s="3">
        <v>0</v>
      </c>
      <c r="Q25" s="3" t="s">
        <v>393</v>
      </c>
      <c r="R25" s="3">
        <v>2625</v>
      </c>
      <c r="S25" s="3" t="s">
        <v>393</v>
      </c>
      <c r="T25" s="3" t="s">
        <v>393</v>
      </c>
      <c r="U25" s="84">
        <f>+Tabla3[[#This Row],[EX SERVICE]]</f>
        <v>2625</v>
      </c>
      <c r="V25" t="s">
        <v>70</v>
      </c>
    </row>
    <row r="26" spans="1:22" x14ac:dyDescent="0.25">
      <c r="A26" t="s">
        <v>427</v>
      </c>
      <c r="B26" s="1" t="s">
        <v>430</v>
      </c>
      <c r="C26" t="s">
        <v>1</v>
      </c>
      <c r="D26" t="s">
        <v>390</v>
      </c>
      <c r="E26" t="s">
        <v>391</v>
      </c>
      <c r="F26" t="s">
        <v>392</v>
      </c>
      <c r="G26" s="1">
        <v>440</v>
      </c>
      <c r="H26" s="1">
        <v>440</v>
      </c>
      <c r="I26" s="1">
        <v>440</v>
      </c>
      <c r="J26" s="1">
        <v>440</v>
      </c>
      <c r="L26" s="3" t="s">
        <v>393</v>
      </c>
      <c r="M26" s="3" t="s">
        <v>393</v>
      </c>
      <c r="N26" s="3" t="s">
        <v>393</v>
      </c>
      <c r="O26" s="3" t="s">
        <v>393</v>
      </c>
      <c r="P26" s="3">
        <v>0</v>
      </c>
      <c r="Q26" s="3" t="s">
        <v>393</v>
      </c>
      <c r="R26" s="3">
        <v>1450</v>
      </c>
      <c r="S26" s="3" t="s">
        <v>393</v>
      </c>
      <c r="T26" s="3" t="s">
        <v>393</v>
      </c>
      <c r="U26" s="84">
        <f>+Tabla3[[#This Row],[EX SERVICE]]</f>
        <v>1450</v>
      </c>
      <c r="V26" t="s">
        <v>70</v>
      </c>
    </row>
    <row r="27" spans="1:22" x14ac:dyDescent="0.25">
      <c r="A27" t="s">
        <v>427</v>
      </c>
      <c r="B27" s="1" t="s">
        <v>431</v>
      </c>
      <c r="C27" t="s">
        <v>1</v>
      </c>
      <c r="D27" t="s">
        <v>390</v>
      </c>
      <c r="E27" t="s">
        <v>391</v>
      </c>
      <c r="F27" t="s">
        <v>392</v>
      </c>
      <c r="G27" s="1">
        <v>441</v>
      </c>
      <c r="H27" s="1">
        <v>441</v>
      </c>
      <c r="I27" s="1">
        <v>441</v>
      </c>
      <c r="J27" s="1">
        <v>441</v>
      </c>
      <c r="L27" s="3" t="s">
        <v>393</v>
      </c>
      <c r="M27" s="3" t="s">
        <v>393</v>
      </c>
      <c r="N27" s="3" t="s">
        <v>393</v>
      </c>
      <c r="O27" s="3" t="s">
        <v>393</v>
      </c>
      <c r="P27" s="3">
        <v>0</v>
      </c>
      <c r="Q27" s="3" t="s">
        <v>393</v>
      </c>
      <c r="R27" s="3">
        <v>1087.5</v>
      </c>
      <c r="S27" s="3" t="s">
        <v>393</v>
      </c>
      <c r="T27" s="3" t="s">
        <v>393</v>
      </c>
      <c r="U27" s="84">
        <f>+Tabla3[[#This Row],[EX SERVICE]]</f>
        <v>1087.5</v>
      </c>
      <c r="V27" t="s">
        <v>70</v>
      </c>
    </row>
    <row r="28" spans="1:22" x14ac:dyDescent="0.25">
      <c r="A28" t="s">
        <v>427</v>
      </c>
      <c r="B28" s="1" t="s">
        <v>431</v>
      </c>
      <c r="C28" t="s">
        <v>1</v>
      </c>
      <c r="D28" t="s">
        <v>390</v>
      </c>
      <c r="E28" t="s">
        <v>391</v>
      </c>
      <c r="F28" t="s">
        <v>392</v>
      </c>
      <c r="G28" s="1">
        <v>442</v>
      </c>
      <c r="H28" s="1">
        <v>442</v>
      </c>
      <c r="I28" s="1">
        <v>442</v>
      </c>
      <c r="J28" s="1">
        <v>442</v>
      </c>
      <c r="L28" s="3" t="s">
        <v>393</v>
      </c>
      <c r="M28" s="3" t="s">
        <v>393</v>
      </c>
      <c r="N28" s="3" t="s">
        <v>393</v>
      </c>
      <c r="O28" s="3" t="s">
        <v>393</v>
      </c>
      <c r="P28" s="3">
        <v>0</v>
      </c>
      <c r="Q28" s="3" t="s">
        <v>393</v>
      </c>
      <c r="R28" s="82">
        <v>437.5</v>
      </c>
      <c r="S28" s="3" t="s">
        <v>393</v>
      </c>
      <c r="T28" s="3" t="s">
        <v>393</v>
      </c>
      <c r="U28" s="84">
        <f>+Tabla3[[#This Row],[EX SERVICE]]</f>
        <v>437.5</v>
      </c>
      <c r="V28" t="s">
        <v>70</v>
      </c>
    </row>
    <row r="29" spans="1:22" x14ac:dyDescent="0.25">
      <c r="A29" t="s">
        <v>427</v>
      </c>
      <c r="B29" s="1" t="s">
        <v>432</v>
      </c>
      <c r="C29" t="s">
        <v>1</v>
      </c>
      <c r="D29" t="s">
        <v>390</v>
      </c>
      <c r="E29" t="s">
        <v>391</v>
      </c>
      <c r="F29" t="s">
        <v>392</v>
      </c>
      <c r="G29" s="1">
        <v>443</v>
      </c>
      <c r="H29" s="1">
        <v>443</v>
      </c>
      <c r="I29" s="1">
        <v>443</v>
      </c>
      <c r="J29" s="1">
        <v>443</v>
      </c>
      <c r="L29" s="3" t="s">
        <v>393</v>
      </c>
      <c r="M29" s="3" t="s">
        <v>393</v>
      </c>
      <c r="N29" s="3" t="s">
        <v>393</v>
      </c>
      <c r="O29" s="3" t="s">
        <v>393</v>
      </c>
      <c r="P29" s="3">
        <v>0</v>
      </c>
      <c r="Q29" s="3" t="s">
        <v>393</v>
      </c>
      <c r="R29" s="82">
        <v>1450</v>
      </c>
      <c r="S29" s="3" t="s">
        <v>393</v>
      </c>
      <c r="T29" s="3" t="s">
        <v>393</v>
      </c>
      <c r="U29" s="84">
        <f>+Tabla3[[#This Row],[EX SERVICE]]</f>
        <v>1450</v>
      </c>
      <c r="V29" t="s">
        <v>70</v>
      </c>
    </row>
    <row r="30" spans="1:22" x14ac:dyDescent="0.25">
      <c r="A30" t="s">
        <v>427</v>
      </c>
      <c r="B30" s="1" t="s">
        <v>432</v>
      </c>
      <c r="C30" t="s">
        <v>1</v>
      </c>
      <c r="D30" t="s">
        <v>390</v>
      </c>
      <c r="E30" t="s">
        <v>391</v>
      </c>
      <c r="F30" t="s">
        <v>392</v>
      </c>
      <c r="G30" s="1">
        <v>444</v>
      </c>
      <c r="H30" s="1">
        <v>444</v>
      </c>
      <c r="I30" s="1">
        <v>444</v>
      </c>
      <c r="J30" s="1">
        <v>444</v>
      </c>
      <c r="L30" s="3" t="s">
        <v>393</v>
      </c>
      <c r="M30" s="3" t="s">
        <v>393</v>
      </c>
      <c r="N30" s="3" t="s">
        <v>393</v>
      </c>
      <c r="O30" s="3" t="s">
        <v>393</v>
      </c>
      <c r="P30" s="3">
        <v>0</v>
      </c>
      <c r="Q30" s="3" t="s">
        <v>393</v>
      </c>
      <c r="R30" s="82">
        <v>437.5</v>
      </c>
      <c r="S30" s="3" t="s">
        <v>393</v>
      </c>
      <c r="T30" s="3" t="s">
        <v>393</v>
      </c>
      <c r="U30" s="84">
        <f>+Tabla3[[#This Row],[EX SERVICE]]</f>
        <v>437.5</v>
      </c>
      <c r="V30" t="s">
        <v>70</v>
      </c>
    </row>
    <row r="31" spans="1:22" x14ac:dyDescent="0.25">
      <c r="A31" t="s">
        <v>427</v>
      </c>
      <c r="B31" s="1" t="s">
        <v>433</v>
      </c>
      <c r="C31" t="s">
        <v>1</v>
      </c>
      <c r="D31" t="s">
        <v>390</v>
      </c>
      <c r="E31" t="s">
        <v>391</v>
      </c>
      <c r="F31" t="s">
        <v>392</v>
      </c>
      <c r="G31" s="1">
        <v>445</v>
      </c>
      <c r="H31" s="1">
        <v>445</v>
      </c>
      <c r="I31" s="1">
        <v>445</v>
      </c>
      <c r="J31" s="1">
        <v>445</v>
      </c>
      <c r="L31" s="3" t="s">
        <v>393</v>
      </c>
      <c r="M31" s="3" t="s">
        <v>393</v>
      </c>
      <c r="N31" s="3" t="s">
        <v>393</v>
      </c>
      <c r="O31" s="3" t="s">
        <v>393</v>
      </c>
      <c r="P31" s="3">
        <v>0</v>
      </c>
      <c r="Q31" s="3" t="s">
        <v>393</v>
      </c>
      <c r="R31" s="82">
        <v>1450</v>
      </c>
      <c r="S31" s="3" t="s">
        <v>393</v>
      </c>
      <c r="T31" s="3" t="s">
        <v>393</v>
      </c>
      <c r="U31" s="84">
        <f>+Tabla3[[#This Row],[EX SERVICE]]</f>
        <v>1450</v>
      </c>
      <c r="V31" t="s">
        <v>70</v>
      </c>
    </row>
    <row r="32" spans="1:22" x14ac:dyDescent="0.25">
      <c r="A32" t="s">
        <v>427</v>
      </c>
      <c r="B32" s="1" t="s">
        <v>434</v>
      </c>
      <c r="C32" t="s">
        <v>1</v>
      </c>
      <c r="D32" t="s">
        <v>390</v>
      </c>
      <c r="E32" t="s">
        <v>391</v>
      </c>
      <c r="F32" t="s">
        <v>392</v>
      </c>
      <c r="G32" s="1">
        <v>446</v>
      </c>
      <c r="H32" s="1">
        <v>446</v>
      </c>
      <c r="I32" s="1">
        <v>446</v>
      </c>
      <c r="J32" s="1">
        <v>446</v>
      </c>
      <c r="L32" s="3" t="s">
        <v>393</v>
      </c>
      <c r="M32" s="3" t="s">
        <v>393</v>
      </c>
      <c r="N32" s="3" t="s">
        <v>393</v>
      </c>
      <c r="O32" s="3" t="s">
        <v>393</v>
      </c>
      <c r="P32" s="3">
        <v>0</v>
      </c>
      <c r="Q32" s="3" t="s">
        <v>393</v>
      </c>
      <c r="R32" s="82">
        <v>1450</v>
      </c>
      <c r="S32" s="3" t="s">
        <v>393</v>
      </c>
      <c r="T32" s="3" t="s">
        <v>393</v>
      </c>
      <c r="U32" s="84">
        <f>+Tabla3[[#This Row],[EX SERVICE]]</f>
        <v>1450</v>
      </c>
      <c r="V32" t="s">
        <v>70</v>
      </c>
    </row>
    <row r="33" spans="1:22" x14ac:dyDescent="0.25">
      <c r="A33" t="s">
        <v>427</v>
      </c>
      <c r="B33" s="1" t="s">
        <v>434</v>
      </c>
      <c r="C33" t="s">
        <v>1</v>
      </c>
      <c r="D33" t="s">
        <v>390</v>
      </c>
      <c r="E33" t="s">
        <v>391</v>
      </c>
      <c r="F33" t="s">
        <v>392</v>
      </c>
      <c r="G33" s="1">
        <v>447</v>
      </c>
      <c r="H33" s="1">
        <v>447</v>
      </c>
      <c r="I33" s="1">
        <v>447</v>
      </c>
      <c r="J33" s="1">
        <v>447</v>
      </c>
      <c r="L33" s="3" t="s">
        <v>393</v>
      </c>
      <c r="M33" s="3" t="s">
        <v>393</v>
      </c>
      <c r="N33" s="3" t="s">
        <v>393</v>
      </c>
      <c r="O33" s="3" t="s">
        <v>393</v>
      </c>
      <c r="P33" s="3">
        <v>0</v>
      </c>
      <c r="Q33" s="3" t="s">
        <v>393</v>
      </c>
      <c r="R33" s="82">
        <v>2625</v>
      </c>
      <c r="S33" s="3" t="s">
        <v>393</v>
      </c>
      <c r="T33" s="3" t="s">
        <v>393</v>
      </c>
      <c r="U33" s="84">
        <f>+Tabla3[[#This Row],[EX SERVICE]]</f>
        <v>2625</v>
      </c>
      <c r="V33" t="s">
        <v>70</v>
      </c>
    </row>
    <row r="34" spans="1:22" x14ac:dyDescent="0.25">
      <c r="A34" t="s">
        <v>427</v>
      </c>
      <c r="B34" s="1" t="s">
        <v>435</v>
      </c>
      <c r="C34" t="s">
        <v>1</v>
      </c>
      <c r="D34" t="s">
        <v>390</v>
      </c>
      <c r="E34" t="s">
        <v>391</v>
      </c>
      <c r="F34" t="s">
        <v>392</v>
      </c>
      <c r="G34" s="1">
        <v>448</v>
      </c>
      <c r="H34" s="1">
        <v>448</v>
      </c>
      <c r="I34" s="1">
        <v>448</v>
      </c>
      <c r="J34" s="1">
        <v>448</v>
      </c>
      <c r="L34" s="3" t="s">
        <v>393</v>
      </c>
      <c r="M34" s="3" t="s">
        <v>393</v>
      </c>
      <c r="N34" s="3" t="s">
        <v>393</v>
      </c>
      <c r="O34" s="3" t="s">
        <v>393</v>
      </c>
      <c r="P34" s="3">
        <v>0</v>
      </c>
      <c r="Q34" s="3" t="s">
        <v>393</v>
      </c>
      <c r="R34" s="82">
        <v>1087.5</v>
      </c>
      <c r="S34" s="3" t="s">
        <v>393</v>
      </c>
      <c r="T34" s="3" t="s">
        <v>393</v>
      </c>
      <c r="U34" s="84">
        <f>+Tabla3[[#This Row],[EX SERVICE]]</f>
        <v>1087.5</v>
      </c>
      <c r="V34" t="s">
        <v>70</v>
      </c>
    </row>
    <row r="35" spans="1:22" x14ac:dyDescent="0.25">
      <c r="A35" t="s">
        <v>427</v>
      </c>
      <c r="B35" s="1" t="s">
        <v>435</v>
      </c>
      <c r="C35" t="s">
        <v>1</v>
      </c>
      <c r="D35" t="s">
        <v>390</v>
      </c>
      <c r="E35" t="s">
        <v>391</v>
      </c>
      <c r="F35" t="s">
        <v>392</v>
      </c>
      <c r="G35" s="1">
        <v>449</v>
      </c>
      <c r="H35" s="1">
        <v>449</v>
      </c>
      <c r="I35" s="1">
        <v>449</v>
      </c>
      <c r="J35" s="1">
        <v>449</v>
      </c>
      <c r="L35" s="3" t="s">
        <v>393</v>
      </c>
      <c r="M35" s="3" t="s">
        <v>393</v>
      </c>
      <c r="N35" s="3" t="s">
        <v>393</v>
      </c>
      <c r="O35" s="3" t="s">
        <v>393</v>
      </c>
      <c r="P35" s="3">
        <v>0</v>
      </c>
      <c r="Q35" s="3" t="s">
        <v>393</v>
      </c>
      <c r="R35" s="82">
        <v>437.5</v>
      </c>
      <c r="S35" s="3" t="s">
        <v>393</v>
      </c>
      <c r="T35" s="3" t="s">
        <v>393</v>
      </c>
      <c r="U35" s="84">
        <f>+Tabla3[[#This Row],[EX SERVICE]]</f>
        <v>437.5</v>
      </c>
      <c r="V35" t="s">
        <v>70</v>
      </c>
    </row>
    <row r="36" spans="1:22" x14ac:dyDescent="0.25">
      <c r="A36" t="s">
        <v>438</v>
      </c>
      <c r="B36" s="1" t="s">
        <v>439</v>
      </c>
      <c r="C36" t="s">
        <v>1</v>
      </c>
      <c r="D36" t="s">
        <v>390</v>
      </c>
      <c r="E36" t="s">
        <v>391</v>
      </c>
      <c r="F36" t="s">
        <v>392</v>
      </c>
      <c r="G36" s="1">
        <v>450</v>
      </c>
      <c r="H36" s="1">
        <v>450</v>
      </c>
      <c r="I36" s="1">
        <v>450</v>
      </c>
      <c r="J36" s="1">
        <v>450</v>
      </c>
      <c r="L36" s="3" t="s">
        <v>393</v>
      </c>
      <c r="M36" s="3" t="s">
        <v>393</v>
      </c>
      <c r="N36" s="3" t="s">
        <v>393</v>
      </c>
      <c r="O36" s="3" t="s">
        <v>393</v>
      </c>
      <c r="P36" s="3">
        <v>0</v>
      </c>
      <c r="Q36" s="3" t="s">
        <v>393</v>
      </c>
      <c r="R36" s="82">
        <v>0</v>
      </c>
      <c r="S36" s="3" t="s">
        <v>393</v>
      </c>
      <c r="T36" s="3" t="s">
        <v>393</v>
      </c>
      <c r="U36" s="84">
        <f>+Tabla3[[#This Row],[EX SERVICE]]</f>
        <v>0</v>
      </c>
      <c r="V36" t="s">
        <v>70</v>
      </c>
    </row>
    <row r="37" spans="1:22" x14ac:dyDescent="0.25">
      <c r="A37" t="s">
        <v>438</v>
      </c>
      <c r="B37" s="1" t="s">
        <v>439</v>
      </c>
      <c r="C37" t="s">
        <v>1</v>
      </c>
      <c r="D37" t="s">
        <v>390</v>
      </c>
      <c r="E37" t="s">
        <v>391</v>
      </c>
      <c r="F37" t="s">
        <v>392</v>
      </c>
      <c r="G37" s="1">
        <v>451</v>
      </c>
      <c r="H37" s="1">
        <v>451</v>
      </c>
      <c r="I37" s="1">
        <v>451</v>
      </c>
      <c r="J37" s="1">
        <v>451</v>
      </c>
      <c r="L37" s="3" t="s">
        <v>393</v>
      </c>
      <c r="M37" s="3" t="s">
        <v>393</v>
      </c>
      <c r="N37" s="3" t="s">
        <v>393</v>
      </c>
      <c r="O37" s="3" t="s">
        <v>393</v>
      </c>
      <c r="P37" s="3">
        <v>0</v>
      </c>
      <c r="Q37" s="3" t="s">
        <v>393</v>
      </c>
      <c r="R37" s="82">
        <v>1450</v>
      </c>
      <c r="S37" s="3" t="s">
        <v>393</v>
      </c>
      <c r="T37" s="3" t="s">
        <v>393</v>
      </c>
      <c r="U37" s="84">
        <f>+Tabla3[[#This Row],[EX SERVICE]]</f>
        <v>1450</v>
      </c>
      <c r="V37" t="s">
        <v>70</v>
      </c>
    </row>
    <row r="38" spans="1:22" x14ac:dyDescent="0.25">
      <c r="A38" t="s">
        <v>438</v>
      </c>
      <c r="B38" s="1" t="s">
        <v>440</v>
      </c>
      <c r="C38" t="s">
        <v>1</v>
      </c>
      <c r="D38" t="s">
        <v>390</v>
      </c>
      <c r="E38" t="s">
        <v>391</v>
      </c>
      <c r="F38" t="s">
        <v>392</v>
      </c>
      <c r="G38" s="1">
        <v>452</v>
      </c>
      <c r="H38" s="1">
        <v>452</v>
      </c>
      <c r="I38" s="1">
        <v>452</v>
      </c>
      <c r="J38" s="1">
        <v>452</v>
      </c>
      <c r="L38" s="3" t="s">
        <v>393</v>
      </c>
      <c r="M38" s="3" t="s">
        <v>393</v>
      </c>
      <c r="N38" s="3" t="s">
        <v>393</v>
      </c>
      <c r="O38" s="3" t="s">
        <v>393</v>
      </c>
      <c r="P38" s="3">
        <v>0</v>
      </c>
      <c r="Q38" s="3" t="s">
        <v>393</v>
      </c>
      <c r="R38" s="82">
        <v>1450</v>
      </c>
      <c r="S38" s="3" t="s">
        <v>393</v>
      </c>
      <c r="T38" s="3" t="s">
        <v>393</v>
      </c>
      <c r="U38" s="84">
        <f>+Tabla3[[#This Row],[EX SERVICE]]</f>
        <v>1450</v>
      </c>
      <c r="V38" t="s">
        <v>70</v>
      </c>
    </row>
    <row r="39" spans="1:22" x14ac:dyDescent="0.25">
      <c r="A39" t="s">
        <v>438</v>
      </c>
      <c r="B39" s="1" t="s">
        <v>441</v>
      </c>
      <c r="C39" t="s">
        <v>1</v>
      </c>
      <c r="D39" t="s">
        <v>390</v>
      </c>
      <c r="E39" t="s">
        <v>391</v>
      </c>
      <c r="F39" t="s">
        <v>392</v>
      </c>
      <c r="G39" s="1">
        <v>453</v>
      </c>
      <c r="H39" s="1">
        <v>453</v>
      </c>
      <c r="I39" s="1">
        <v>453</v>
      </c>
      <c r="J39" s="1">
        <v>453</v>
      </c>
      <c r="L39" s="3" t="s">
        <v>393</v>
      </c>
      <c r="M39" s="3" t="s">
        <v>393</v>
      </c>
      <c r="N39" s="3" t="s">
        <v>393</v>
      </c>
      <c r="O39" s="3" t="s">
        <v>393</v>
      </c>
      <c r="P39" s="3">
        <v>0</v>
      </c>
      <c r="Q39" s="3" t="s">
        <v>393</v>
      </c>
      <c r="R39" s="82">
        <v>1450</v>
      </c>
      <c r="S39" s="3" t="s">
        <v>393</v>
      </c>
      <c r="T39" s="3" t="s">
        <v>393</v>
      </c>
      <c r="U39" s="84">
        <f>+Tabla3[[#This Row],[EX SERVICE]]</f>
        <v>1450</v>
      </c>
      <c r="V39" t="s">
        <v>70</v>
      </c>
    </row>
    <row r="40" spans="1:22" x14ac:dyDescent="0.25">
      <c r="A40" t="s">
        <v>438</v>
      </c>
      <c r="B40" s="1" t="s">
        <v>441</v>
      </c>
      <c r="C40" t="s">
        <v>1</v>
      </c>
      <c r="D40" t="s">
        <v>390</v>
      </c>
      <c r="E40" t="s">
        <v>391</v>
      </c>
      <c r="F40" t="s">
        <v>392</v>
      </c>
      <c r="G40" s="1">
        <v>454</v>
      </c>
      <c r="H40" s="1">
        <v>454</v>
      </c>
      <c r="I40" s="1">
        <v>454</v>
      </c>
      <c r="J40" s="1">
        <v>454</v>
      </c>
      <c r="L40" s="3" t="s">
        <v>393</v>
      </c>
      <c r="M40" s="3" t="s">
        <v>393</v>
      </c>
      <c r="N40" s="3" t="s">
        <v>393</v>
      </c>
      <c r="O40" s="3" t="s">
        <v>393</v>
      </c>
      <c r="P40" s="3">
        <v>0</v>
      </c>
      <c r="Q40" s="3" t="s">
        <v>393</v>
      </c>
      <c r="R40" s="82">
        <v>2625</v>
      </c>
      <c r="S40" s="3" t="s">
        <v>393</v>
      </c>
      <c r="T40" s="3" t="s">
        <v>393</v>
      </c>
      <c r="U40" s="84">
        <f>+Tabla3[[#This Row],[EX SERVICE]]</f>
        <v>2625</v>
      </c>
      <c r="V40" t="s">
        <v>70</v>
      </c>
    </row>
    <row r="41" spans="1:22" x14ac:dyDescent="0.25">
      <c r="A41" t="s">
        <v>438</v>
      </c>
      <c r="B41" s="1" t="s">
        <v>442</v>
      </c>
      <c r="C41" t="s">
        <v>1</v>
      </c>
      <c r="D41" t="s">
        <v>390</v>
      </c>
      <c r="E41" t="s">
        <v>391</v>
      </c>
      <c r="F41" t="s">
        <v>392</v>
      </c>
      <c r="G41" s="1">
        <v>455</v>
      </c>
      <c r="H41" s="1">
        <v>455</v>
      </c>
      <c r="I41" s="1">
        <v>455</v>
      </c>
      <c r="J41" s="1">
        <v>455</v>
      </c>
      <c r="L41" s="3" t="s">
        <v>393</v>
      </c>
      <c r="M41" s="3" t="s">
        <v>393</v>
      </c>
      <c r="N41" s="3" t="s">
        <v>393</v>
      </c>
      <c r="O41" s="3" t="s">
        <v>393</v>
      </c>
      <c r="P41" s="3">
        <v>0</v>
      </c>
      <c r="Q41" s="3" t="s">
        <v>393</v>
      </c>
      <c r="R41" s="82">
        <v>1450</v>
      </c>
      <c r="S41" s="3" t="s">
        <v>393</v>
      </c>
      <c r="T41" s="3" t="s">
        <v>393</v>
      </c>
      <c r="U41" s="84">
        <f>+Tabla3[[#This Row],[EX SERVICE]]</f>
        <v>1450</v>
      </c>
      <c r="V41" t="s">
        <v>70</v>
      </c>
    </row>
    <row r="42" spans="1:22" x14ac:dyDescent="0.25">
      <c r="A42" t="s">
        <v>438</v>
      </c>
      <c r="B42" s="1" t="s">
        <v>442</v>
      </c>
      <c r="C42" t="s">
        <v>1</v>
      </c>
      <c r="D42" t="s">
        <v>390</v>
      </c>
      <c r="E42" t="s">
        <v>391</v>
      </c>
      <c r="F42" t="s">
        <v>392</v>
      </c>
      <c r="G42" s="1">
        <v>456</v>
      </c>
      <c r="H42" s="1">
        <v>456</v>
      </c>
      <c r="I42" s="1">
        <v>456</v>
      </c>
      <c r="J42" s="1">
        <v>456</v>
      </c>
      <c r="L42" s="3" t="s">
        <v>393</v>
      </c>
      <c r="M42" s="3" t="s">
        <v>393</v>
      </c>
      <c r="N42" s="3" t="s">
        <v>393</v>
      </c>
      <c r="O42" s="3" t="s">
        <v>393</v>
      </c>
      <c r="P42" s="3">
        <v>0</v>
      </c>
      <c r="Q42" s="3" t="s">
        <v>393</v>
      </c>
      <c r="R42" s="82">
        <v>437.5</v>
      </c>
      <c r="S42" s="3" t="s">
        <v>393</v>
      </c>
      <c r="T42" s="3" t="s">
        <v>393</v>
      </c>
      <c r="U42" s="84">
        <f>+Tabla3[[#This Row],[EX SERVICE]]</f>
        <v>437.5</v>
      </c>
      <c r="V42" t="s">
        <v>70</v>
      </c>
    </row>
    <row r="43" spans="1:22" x14ac:dyDescent="0.25">
      <c r="A43" t="s">
        <v>438</v>
      </c>
      <c r="B43" s="1" t="s">
        <v>443</v>
      </c>
      <c r="C43" t="s">
        <v>1</v>
      </c>
      <c r="D43" t="s">
        <v>390</v>
      </c>
      <c r="E43" t="s">
        <v>391</v>
      </c>
      <c r="F43" t="s">
        <v>392</v>
      </c>
      <c r="G43" s="1">
        <v>457</v>
      </c>
      <c r="H43" s="1">
        <v>457</v>
      </c>
      <c r="I43" s="1">
        <v>457</v>
      </c>
      <c r="J43" s="1">
        <v>457</v>
      </c>
      <c r="L43" s="3" t="s">
        <v>393</v>
      </c>
      <c r="M43" s="3" t="s">
        <v>393</v>
      </c>
      <c r="N43" s="3" t="s">
        <v>393</v>
      </c>
      <c r="O43" s="3" t="s">
        <v>393</v>
      </c>
      <c r="P43" s="3">
        <v>0</v>
      </c>
      <c r="Q43" s="3" t="s">
        <v>393</v>
      </c>
      <c r="R43" s="82">
        <v>1450</v>
      </c>
      <c r="S43" s="3" t="s">
        <v>393</v>
      </c>
      <c r="T43" s="3" t="s">
        <v>393</v>
      </c>
      <c r="U43" s="84">
        <f>+Tabla3[[#This Row],[EX SERVICE]]</f>
        <v>1450</v>
      </c>
      <c r="V43" t="s">
        <v>70</v>
      </c>
    </row>
    <row r="44" spans="1:22" x14ac:dyDescent="0.25">
      <c r="A44" t="s">
        <v>438</v>
      </c>
      <c r="B44" s="1" t="s">
        <v>443</v>
      </c>
      <c r="C44" t="s">
        <v>1</v>
      </c>
      <c r="D44" t="s">
        <v>390</v>
      </c>
      <c r="E44" t="s">
        <v>391</v>
      </c>
      <c r="F44" t="s">
        <v>392</v>
      </c>
      <c r="G44" s="1">
        <v>458</v>
      </c>
      <c r="H44" s="1">
        <v>458</v>
      </c>
      <c r="I44" s="1">
        <v>458</v>
      </c>
      <c r="J44" s="1">
        <v>458</v>
      </c>
      <c r="L44" s="3" t="s">
        <v>393</v>
      </c>
      <c r="M44" s="3" t="s">
        <v>393</v>
      </c>
      <c r="N44" s="3" t="s">
        <v>393</v>
      </c>
      <c r="O44" s="3" t="s">
        <v>393</v>
      </c>
      <c r="P44" s="3">
        <v>0</v>
      </c>
      <c r="Q44" s="3" t="s">
        <v>393</v>
      </c>
      <c r="R44" s="82">
        <v>2625</v>
      </c>
      <c r="S44" s="3" t="s">
        <v>393</v>
      </c>
      <c r="T44" s="3" t="s">
        <v>393</v>
      </c>
      <c r="U44" s="84">
        <f>+Tabla3[[#This Row],[EX SERVICE]]</f>
        <v>2625</v>
      </c>
      <c r="V44" t="s">
        <v>70</v>
      </c>
    </row>
    <row r="45" spans="1:22" x14ac:dyDescent="0.25">
      <c r="A45" t="s">
        <v>438</v>
      </c>
      <c r="B45" s="1" t="s">
        <v>444</v>
      </c>
      <c r="C45" t="s">
        <v>1</v>
      </c>
      <c r="D45" t="s">
        <v>390</v>
      </c>
      <c r="E45" t="s">
        <v>391</v>
      </c>
      <c r="F45" t="s">
        <v>392</v>
      </c>
      <c r="G45" s="1">
        <v>459</v>
      </c>
      <c r="H45" s="1">
        <v>459</v>
      </c>
      <c r="I45" s="1">
        <v>459</v>
      </c>
      <c r="J45" s="1">
        <v>459</v>
      </c>
      <c r="L45" s="3" t="s">
        <v>393</v>
      </c>
      <c r="M45" s="3" t="s">
        <v>393</v>
      </c>
      <c r="N45" s="3" t="s">
        <v>393</v>
      </c>
      <c r="O45" s="3" t="s">
        <v>393</v>
      </c>
      <c r="P45" s="3">
        <v>0</v>
      </c>
      <c r="Q45" s="3" t="s">
        <v>393</v>
      </c>
      <c r="R45" s="82">
        <v>1450</v>
      </c>
      <c r="S45" s="3" t="s">
        <v>393</v>
      </c>
      <c r="T45" s="3" t="s">
        <v>393</v>
      </c>
      <c r="U45" s="84">
        <f>+Tabla3[[#This Row],[EX SERVICE]]</f>
        <v>1450</v>
      </c>
      <c r="V45" t="s">
        <v>70</v>
      </c>
    </row>
    <row r="46" spans="1:22" x14ac:dyDescent="0.25">
      <c r="A46" t="s">
        <v>438</v>
      </c>
      <c r="B46" s="1" t="s">
        <v>444</v>
      </c>
      <c r="C46" t="s">
        <v>1</v>
      </c>
      <c r="D46" t="s">
        <v>390</v>
      </c>
      <c r="E46" t="s">
        <v>391</v>
      </c>
      <c r="F46" t="s">
        <v>392</v>
      </c>
      <c r="G46" s="1">
        <v>460</v>
      </c>
      <c r="H46" s="1">
        <v>460</v>
      </c>
      <c r="I46" s="1">
        <v>460</v>
      </c>
      <c r="J46" s="1">
        <v>460</v>
      </c>
      <c r="L46" s="3" t="s">
        <v>393</v>
      </c>
      <c r="M46" s="3" t="s">
        <v>393</v>
      </c>
      <c r="N46" s="3" t="s">
        <v>393</v>
      </c>
      <c r="O46" s="3" t="s">
        <v>393</v>
      </c>
      <c r="P46" s="3">
        <v>0</v>
      </c>
      <c r="Q46" s="3" t="s">
        <v>393</v>
      </c>
      <c r="R46" s="82">
        <v>437.5</v>
      </c>
      <c r="S46" s="3" t="s">
        <v>393</v>
      </c>
      <c r="T46" s="3" t="s">
        <v>393</v>
      </c>
      <c r="U46" s="84">
        <f>+Tabla3[[#This Row],[EX SERVICE]]</f>
        <v>437.5</v>
      </c>
      <c r="V46" t="s">
        <v>70</v>
      </c>
    </row>
    <row r="47" spans="1:22" x14ac:dyDescent="0.25">
      <c r="A47" t="s">
        <v>438</v>
      </c>
      <c r="B47" s="1" t="s">
        <v>445</v>
      </c>
      <c r="C47" t="s">
        <v>1</v>
      </c>
      <c r="D47" t="s">
        <v>390</v>
      </c>
      <c r="E47" t="s">
        <v>391</v>
      </c>
      <c r="F47" t="s">
        <v>392</v>
      </c>
      <c r="G47" s="1">
        <v>461</v>
      </c>
      <c r="H47" s="1">
        <v>461</v>
      </c>
      <c r="I47" s="1">
        <v>461</v>
      </c>
      <c r="J47" s="1">
        <v>461</v>
      </c>
      <c r="L47" s="3" t="s">
        <v>393</v>
      </c>
      <c r="M47" s="3" t="s">
        <v>393</v>
      </c>
      <c r="N47" s="3" t="s">
        <v>393</v>
      </c>
      <c r="O47" s="3" t="s">
        <v>393</v>
      </c>
      <c r="P47" s="3">
        <v>0</v>
      </c>
      <c r="Q47" s="3" t="s">
        <v>393</v>
      </c>
      <c r="R47" s="82">
        <v>1450</v>
      </c>
      <c r="S47" s="3" t="s">
        <v>393</v>
      </c>
      <c r="T47" s="3" t="s">
        <v>393</v>
      </c>
      <c r="U47" s="84">
        <f>+Tabla3[[#This Row],[EX SERVICE]]</f>
        <v>1450</v>
      </c>
      <c r="V47" t="s">
        <v>70</v>
      </c>
    </row>
    <row r="48" spans="1:22" x14ac:dyDescent="0.25">
      <c r="A48" t="s">
        <v>438</v>
      </c>
      <c r="B48" s="1" t="s">
        <v>446</v>
      </c>
      <c r="C48" t="s">
        <v>1</v>
      </c>
      <c r="D48" t="s">
        <v>390</v>
      </c>
      <c r="E48" t="s">
        <v>391</v>
      </c>
      <c r="F48" t="s">
        <v>392</v>
      </c>
      <c r="G48" s="1">
        <v>462</v>
      </c>
      <c r="H48" s="1">
        <v>462</v>
      </c>
      <c r="I48" s="1">
        <v>462</v>
      </c>
      <c r="J48" s="1">
        <v>462</v>
      </c>
      <c r="L48" s="3" t="s">
        <v>393</v>
      </c>
      <c r="M48" s="3" t="s">
        <v>393</v>
      </c>
      <c r="N48" s="3" t="s">
        <v>393</v>
      </c>
      <c r="O48" s="3" t="s">
        <v>393</v>
      </c>
      <c r="P48" s="3">
        <v>0</v>
      </c>
      <c r="Q48" s="3" t="s">
        <v>393</v>
      </c>
      <c r="R48" s="82">
        <v>1087.5</v>
      </c>
      <c r="S48" s="3" t="s">
        <v>393</v>
      </c>
      <c r="T48" s="3" t="s">
        <v>393</v>
      </c>
      <c r="U48" s="84">
        <f>+Tabla3[[#This Row],[EX SERVICE]]</f>
        <v>1087.5</v>
      </c>
      <c r="V48" t="s">
        <v>70</v>
      </c>
    </row>
    <row r="49" spans="1:22" x14ac:dyDescent="0.25">
      <c r="A49" t="s">
        <v>438</v>
      </c>
      <c r="B49" s="1" t="s">
        <v>447</v>
      </c>
      <c r="C49" t="s">
        <v>1</v>
      </c>
      <c r="D49" t="s">
        <v>390</v>
      </c>
      <c r="E49" t="s">
        <v>391</v>
      </c>
      <c r="F49" t="s">
        <v>392</v>
      </c>
      <c r="G49" s="1">
        <v>463</v>
      </c>
      <c r="H49" s="1">
        <v>463</v>
      </c>
      <c r="I49" s="1">
        <v>463</v>
      </c>
      <c r="J49" s="1">
        <v>463</v>
      </c>
      <c r="L49" s="3" t="s">
        <v>393</v>
      </c>
      <c r="M49" s="3" t="s">
        <v>393</v>
      </c>
      <c r="N49" s="3" t="s">
        <v>393</v>
      </c>
      <c r="O49" s="3" t="s">
        <v>393</v>
      </c>
      <c r="P49" s="3">
        <v>0</v>
      </c>
      <c r="Q49" s="3" t="s">
        <v>393</v>
      </c>
      <c r="R49" s="82">
        <v>1450</v>
      </c>
      <c r="S49" s="3" t="s">
        <v>393</v>
      </c>
      <c r="T49" s="3" t="s">
        <v>393</v>
      </c>
      <c r="U49" s="84">
        <f>+Tabla3[[#This Row],[EX SERVICE]]</f>
        <v>1450</v>
      </c>
      <c r="V49" t="s">
        <v>70</v>
      </c>
    </row>
    <row r="50" spans="1:22" x14ac:dyDescent="0.25">
      <c r="A50" t="s">
        <v>438</v>
      </c>
      <c r="B50" s="1" t="s">
        <v>447</v>
      </c>
      <c r="C50" t="s">
        <v>1</v>
      </c>
      <c r="D50" t="s">
        <v>390</v>
      </c>
      <c r="E50" t="s">
        <v>391</v>
      </c>
      <c r="F50" t="s">
        <v>392</v>
      </c>
      <c r="G50" s="1">
        <v>464</v>
      </c>
      <c r="H50" s="1">
        <v>464</v>
      </c>
      <c r="I50" s="1">
        <v>464</v>
      </c>
      <c r="J50" s="1">
        <v>464</v>
      </c>
      <c r="L50" s="3" t="s">
        <v>393</v>
      </c>
      <c r="M50" s="3" t="s">
        <v>393</v>
      </c>
      <c r="N50" s="3" t="s">
        <v>393</v>
      </c>
      <c r="O50" s="3" t="s">
        <v>393</v>
      </c>
      <c r="P50" s="3">
        <v>0</v>
      </c>
      <c r="Q50" s="3" t="s">
        <v>393</v>
      </c>
      <c r="R50" s="82">
        <v>2625</v>
      </c>
      <c r="S50" s="3" t="s">
        <v>393</v>
      </c>
      <c r="T50" s="3" t="s">
        <v>393</v>
      </c>
      <c r="U50" s="84">
        <f>+Tabla3[[#This Row],[EX SERVICE]]</f>
        <v>2625</v>
      </c>
      <c r="V50" t="s">
        <v>70</v>
      </c>
    </row>
    <row r="51" spans="1:22" x14ac:dyDescent="0.25">
      <c r="A51" t="s">
        <v>438</v>
      </c>
      <c r="B51" s="1" t="s">
        <v>448</v>
      </c>
      <c r="C51" t="s">
        <v>1</v>
      </c>
      <c r="D51" t="s">
        <v>390</v>
      </c>
      <c r="E51" t="s">
        <v>391</v>
      </c>
      <c r="F51" t="s">
        <v>392</v>
      </c>
      <c r="G51" s="1">
        <v>465</v>
      </c>
      <c r="H51" s="1">
        <v>465</v>
      </c>
      <c r="I51" s="1">
        <v>465</v>
      </c>
      <c r="J51" s="1">
        <v>465</v>
      </c>
      <c r="L51" s="3" t="s">
        <v>393</v>
      </c>
      <c r="M51" s="3" t="s">
        <v>393</v>
      </c>
      <c r="N51" s="3" t="s">
        <v>393</v>
      </c>
      <c r="O51" s="3" t="s">
        <v>393</v>
      </c>
      <c r="P51" s="3">
        <v>0</v>
      </c>
      <c r="Q51" s="3" t="s">
        <v>393</v>
      </c>
      <c r="R51" s="82">
        <v>437.5</v>
      </c>
      <c r="S51" s="3" t="s">
        <v>393</v>
      </c>
      <c r="T51" s="3" t="s">
        <v>393</v>
      </c>
      <c r="U51" s="84">
        <f>+Tabla3[[#This Row],[EX SERVICE]]</f>
        <v>437.5</v>
      </c>
      <c r="V51" t="s">
        <v>70</v>
      </c>
    </row>
    <row r="52" spans="1:22" x14ac:dyDescent="0.25">
      <c r="A52" t="s">
        <v>438</v>
      </c>
      <c r="B52" s="1" t="s">
        <v>448</v>
      </c>
      <c r="C52" t="s">
        <v>1</v>
      </c>
      <c r="D52" t="s">
        <v>390</v>
      </c>
      <c r="E52" t="s">
        <v>391</v>
      </c>
      <c r="F52" t="s">
        <v>392</v>
      </c>
      <c r="G52" s="1">
        <v>466</v>
      </c>
      <c r="H52" s="1">
        <v>466</v>
      </c>
      <c r="I52" s="1">
        <v>466</v>
      </c>
      <c r="J52" s="1">
        <v>466</v>
      </c>
      <c r="L52" s="3" t="s">
        <v>393</v>
      </c>
      <c r="M52" s="3" t="s">
        <v>393</v>
      </c>
      <c r="N52" s="3" t="s">
        <v>393</v>
      </c>
      <c r="O52" s="3" t="s">
        <v>393</v>
      </c>
      <c r="P52" s="3">
        <v>0</v>
      </c>
      <c r="Q52" s="3" t="s">
        <v>393</v>
      </c>
      <c r="R52" s="82">
        <v>1450</v>
      </c>
      <c r="S52" s="3" t="s">
        <v>393</v>
      </c>
      <c r="T52" s="3" t="s">
        <v>393</v>
      </c>
      <c r="U52" s="84">
        <f>+Tabla3[[#This Row],[EX SERVICE]]</f>
        <v>1450</v>
      </c>
      <c r="V52" t="s">
        <v>70</v>
      </c>
    </row>
    <row r="53" spans="1:22" x14ac:dyDescent="0.25">
      <c r="A53" t="s">
        <v>438</v>
      </c>
      <c r="B53" s="1" t="s">
        <v>448</v>
      </c>
      <c r="C53" t="s">
        <v>1</v>
      </c>
      <c r="D53" t="s">
        <v>390</v>
      </c>
      <c r="E53" t="s">
        <v>391</v>
      </c>
      <c r="F53" t="s">
        <v>392</v>
      </c>
      <c r="G53" s="1">
        <v>467</v>
      </c>
      <c r="H53" s="1">
        <v>467</v>
      </c>
      <c r="I53" s="1">
        <v>467</v>
      </c>
      <c r="J53" s="1">
        <v>467</v>
      </c>
      <c r="L53" s="3" t="s">
        <v>393</v>
      </c>
      <c r="M53" s="3" t="s">
        <v>393</v>
      </c>
      <c r="N53" s="3" t="s">
        <v>393</v>
      </c>
      <c r="O53" s="3" t="s">
        <v>393</v>
      </c>
      <c r="P53" s="3">
        <v>0</v>
      </c>
      <c r="Q53" s="3" t="s">
        <v>393</v>
      </c>
      <c r="R53" s="82">
        <v>2625</v>
      </c>
      <c r="S53" s="3" t="s">
        <v>393</v>
      </c>
      <c r="T53" s="3" t="s">
        <v>393</v>
      </c>
      <c r="U53" s="84">
        <f>+Tabla3[[#This Row],[EX SERVICE]]</f>
        <v>2625</v>
      </c>
      <c r="V53" t="s">
        <v>70</v>
      </c>
    </row>
    <row r="54" spans="1:22" x14ac:dyDescent="0.25">
      <c r="A54" t="s">
        <v>438</v>
      </c>
      <c r="B54" s="1" t="s">
        <v>449</v>
      </c>
      <c r="C54" t="s">
        <v>1</v>
      </c>
      <c r="D54" t="s">
        <v>390</v>
      </c>
      <c r="E54" t="s">
        <v>391</v>
      </c>
      <c r="F54" t="s">
        <v>392</v>
      </c>
      <c r="G54" s="1">
        <v>468</v>
      </c>
      <c r="H54" s="1">
        <v>468</v>
      </c>
      <c r="I54" s="1">
        <v>468</v>
      </c>
      <c r="J54" s="1">
        <v>468</v>
      </c>
      <c r="L54" s="3" t="s">
        <v>393</v>
      </c>
      <c r="M54" s="3" t="s">
        <v>393</v>
      </c>
      <c r="N54" s="3" t="s">
        <v>393</v>
      </c>
      <c r="O54" s="3" t="s">
        <v>393</v>
      </c>
      <c r="P54" s="3">
        <v>0</v>
      </c>
      <c r="Q54" s="3" t="s">
        <v>393</v>
      </c>
      <c r="R54" s="82">
        <v>1450</v>
      </c>
      <c r="S54" s="3" t="s">
        <v>393</v>
      </c>
      <c r="T54" s="3" t="s">
        <v>393</v>
      </c>
      <c r="U54" s="84">
        <f>+Tabla3[[#This Row],[EX SERVICE]]</f>
        <v>1450</v>
      </c>
      <c r="V54" t="s">
        <v>70</v>
      </c>
    </row>
    <row r="55" spans="1:22" x14ac:dyDescent="0.25">
      <c r="A55" t="s">
        <v>438</v>
      </c>
      <c r="B55" s="1" t="s">
        <v>450</v>
      </c>
      <c r="C55" t="s">
        <v>1</v>
      </c>
      <c r="D55" t="s">
        <v>390</v>
      </c>
      <c r="E55" t="s">
        <v>391</v>
      </c>
      <c r="F55" t="s">
        <v>392</v>
      </c>
      <c r="G55" s="1">
        <v>469</v>
      </c>
      <c r="H55" s="1">
        <v>469</v>
      </c>
      <c r="I55" s="1">
        <v>469</v>
      </c>
      <c r="J55" s="1">
        <v>469</v>
      </c>
      <c r="L55" s="3" t="s">
        <v>393</v>
      </c>
      <c r="M55" s="3" t="s">
        <v>393</v>
      </c>
      <c r="N55" s="3" t="s">
        <v>393</v>
      </c>
      <c r="O55" s="3" t="s">
        <v>393</v>
      </c>
      <c r="P55" s="3">
        <v>0</v>
      </c>
      <c r="Q55" s="3" t="s">
        <v>393</v>
      </c>
      <c r="R55" s="82">
        <v>1450</v>
      </c>
      <c r="S55" s="3" t="s">
        <v>393</v>
      </c>
      <c r="T55" s="3" t="s">
        <v>393</v>
      </c>
      <c r="U55" s="84">
        <f>+Tabla3[[#This Row],[EX SERVICE]]</f>
        <v>1450</v>
      </c>
      <c r="V55" t="s">
        <v>70</v>
      </c>
    </row>
    <row r="56" spans="1:22" x14ac:dyDescent="0.25">
      <c r="A56" t="s">
        <v>438</v>
      </c>
      <c r="B56" s="1" t="s">
        <v>450</v>
      </c>
      <c r="C56" t="s">
        <v>1</v>
      </c>
      <c r="D56" t="s">
        <v>390</v>
      </c>
      <c r="E56" t="s">
        <v>391</v>
      </c>
      <c r="F56" t="s">
        <v>392</v>
      </c>
      <c r="G56" s="1">
        <v>470</v>
      </c>
      <c r="H56" s="1">
        <v>470</v>
      </c>
      <c r="I56" s="1">
        <v>470</v>
      </c>
      <c r="J56" s="1">
        <v>470</v>
      </c>
      <c r="L56" s="3" t="s">
        <v>393</v>
      </c>
      <c r="M56" s="3" t="s">
        <v>393</v>
      </c>
      <c r="N56" s="3" t="s">
        <v>393</v>
      </c>
      <c r="O56" s="3" t="s">
        <v>393</v>
      </c>
      <c r="P56" s="3">
        <v>0</v>
      </c>
      <c r="Q56" s="3" t="s">
        <v>393</v>
      </c>
      <c r="R56" s="82">
        <v>437.5</v>
      </c>
      <c r="S56" s="3" t="s">
        <v>393</v>
      </c>
      <c r="T56" s="3" t="s">
        <v>393</v>
      </c>
      <c r="U56" s="84">
        <f>+Tabla3[[#This Row],[EX SERVICE]]</f>
        <v>437.5</v>
      </c>
      <c r="V56" t="s">
        <v>70</v>
      </c>
    </row>
    <row r="57" spans="1:22" x14ac:dyDescent="0.25">
      <c r="A57" t="s">
        <v>94</v>
      </c>
      <c r="G57" s="85"/>
      <c r="H57" s="85"/>
      <c r="I57" s="85"/>
      <c r="J57" s="85"/>
      <c r="L57" s="2"/>
      <c r="M57" s="2"/>
      <c r="N57" s="2"/>
      <c r="O57" s="31">
        <f>SUBTOTAL(109,Tabla3[V GRAVADAS])</f>
        <v>0</v>
      </c>
      <c r="P57" s="31">
        <f>SUBTOTAL(109,Tabla3[EX IN CA])</f>
        <v>0</v>
      </c>
      <c r="Q57" s="2"/>
      <c r="R57" s="31">
        <f>SUBTOTAL(109,Tabla3[EX SERVICE])</f>
        <v>76087.5</v>
      </c>
      <c r="S57" s="2"/>
      <c r="T57" s="2"/>
      <c r="U57" s="31">
        <f>SUBTOTAL(109,Tabla3[TOTAL VENTA])</f>
        <v>76087.5</v>
      </c>
      <c r="V57">
        <f>SUBTOTAL(103,Tabla3[ANEXO])</f>
        <v>54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637"/>
  <sheetViews>
    <sheetView workbookViewId="0">
      <selection activeCell="B1" sqref="B1:B21"/>
    </sheetView>
  </sheetViews>
  <sheetFormatPr baseColWidth="10" defaultRowHeight="15" x14ac:dyDescent="0.25"/>
  <cols>
    <col min="3" max="3" width="11.42578125" style="3"/>
  </cols>
  <sheetData>
    <row r="1" spans="1:7" x14ac:dyDescent="0.25">
      <c r="A1">
        <v>450</v>
      </c>
      <c r="B1">
        <v>0</v>
      </c>
      <c r="C1" s="1" t="s">
        <v>92</v>
      </c>
      <c r="D1" s="1" t="s">
        <v>0</v>
      </c>
      <c r="E1" s="1" t="s">
        <v>399</v>
      </c>
      <c r="F1" s="1" t="s">
        <v>93</v>
      </c>
      <c r="G1" t="str">
        <f>+C1&amp;F1&amp;D1&amp;F1&amp;E1</f>
        <v>01/03/2023</v>
      </c>
    </row>
    <row r="2" spans="1:7" x14ac:dyDescent="0.25">
      <c r="A2">
        <v>451</v>
      </c>
      <c r="B2">
        <v>1450</v>
      </c>
      <c r="C2" s="1" t="s">
        <v>92</v>
      </c>
      <c r="D2" s="1" t="s">
        <v>0</v>
      </c>
      <c r="E2" s="1" t="s">
        <v>399</v>
      </c>
      <c r="F2" s="1" t="s">
        <v>93</v>
      </c>
      <c r="G2" t="str">
        <f t="shared" ref="G2:G14" si="0">+C2&amp;F2&amp;D2&amp;F2&amp;E2</f>
        <v>01/03/2023</v>
      </c>
    </row>
    <row r="3" spans="1:7" x14ac:dyDescent="0.25">
      <c r="A3">
        <v>452</v>
      </c>
      <c r="B3">
        <v>1450</v>
      </c>
      <c r="C3" s="1" t="s">
        <v>0</v>
      </c>
      <c r="D3" s="1" t="s">
        <v>0</v>
      </c>
      <c r="E3" s="1" t="s">
        <v>399</v>
      </c>
      <c r="F3" s="1" t="s">
        <v>93</v>
      </c>
      <c r="G3" t="str">
        <f t="shared" si="0"/>
        <v>03/03/2023</v>
      </c>
    </row>
    <row r="4" spans="1:7" x14ac:dyDescent="0.25">
      <c r="A4">
        <v>453</v>
      </c>
      <c r="B4">
        <v>1450</v>
      </c>
      <c r="C4" s="1" t="s">
        <v>423</v>
      </c>
      <c r="D4" s="1" t="s">
        <v>0</v>
      </c>
      <c r="E4" s="1" t="s">
        <v>399</v>
      </c>
      <c r="F4" s="1" t="s">
        <v>93</v>
      </c>
      <c r="G4" t="str">
        <f t="shared" si="0"/>
        <v>06/03/2023</v>
      </c>
    </row>
    <row r="5" spans="1:7" x14ac:dyDescent="0.25">
      <c r="A5">
        <v>454</v>
      </c>
      <c r="B5">
        <v>2625</v>
      </c>
      <c r="C5" s="1" t="s">
        <v>423</v>
      </c>
      <c r="D5" s="1" t="s">
        <v>0</v>
      </c>
      <c r="E5" s="1" t="s">
        <v>399</v>
      </c>
      <c r="F5" s="1" t="s">
        <v>93</v>
      </c>
      <c r="G5" t="str">
        <f t="shared" si="0"/>
        <v>06/03/2023</v>
      </c>
    </row>
    <row r="6" spans="1:7" x14ac:dyDescent="0.25">
      <c r="A6">
        <v>455</v>
      </c>
      <c r="B6">
        <v>1450</v>
      </c>
      <c r="C6" s="1" t="s">
        <v>400</v>
      </c>
      <c r="D6" s="1" t="s">
        <v>0</v>
      </c>
      <c r="E6" s="1" t="s">
        <v>399</v>
      </c>
      <c r="F6" s="1" t="s">
        <v>93</v>
      </c>
      <c r="G6" t="str">
        <f t="shared" si="0"/>
        <v>10/03/2023</v>
      </c>
    </row>
    <row r="7" spans="1:7" x14ac:dyDescent="0.25">
      <c r="A7">
        <v>456</v>
      </c>
      <c r="B7">
        <v>437.5</v>
      </c>
      <c r="C7" s="1" t="s">
        <v>400</v>
      </c>
      <c r="D7" s="1" t="s">
        <v>0</v>
      </c>
      <c r="E7" s="1" t="s">
        <v>399</v>
      </c>
      <c r="F7" s="1" t="s">
        <v>93</v>
      </c>
      <c r="G7" t="str">
        <f t="shared" si="0"/>
        <v>10/03/2023</v>
      </c>
    </row>
    <row r="8" spans="1:7" x14ac:dyDescent="0.25">
      <c r="A8">
        <v>457</v>
      </c>
      <c r="B8">
        <v>1450</v>
      </c>
      <c r="C8" s="1" t="s">
        <v>424</v>
      </c>
      <c r="D8" s="1" t="s">
        <v>0</v>
      </c>
      <c r="E8" s="1" t="s">
        <v>399</v>
      </c>
      <c r="F8" s="1" t="s">
        <v>93</v>
      </c>
      <c r="G8" t="str">
        <f t="shared" si="0"/>
        <v>13/03/2023</v>
      </c>
    </row>
    <row r="9" spans="1:7" x14ac:dyDescent="0.25">
      <c r="A9">
        <v>458</v>
      </c>
      <c r="B9">
        <v>2625</v>
      </c>
      <c r="C9" s="1" t="s">
        <v>424</v>
      </c>
      <c r="D9" s="1" t="s">
        <v>0</v>
      </c>
      <c r="E9" s="1" t="s">
        <v>399</v>
      </c>
      <c r="F9" s="1" t="s">
        <v>93</v>
      </c>
      <c r="G9" t="str">
        <f t="shared" si="0"/>
        <v>13/03/2023</v>
      </c>
    </row>
    <row r="10" spans="1:7" x14ac:dyDescent="0.25">
      <c r="A10">
        <v>459</v>
      </c>
      <c r="B10">
        <v>1450</v>
      </c>
      <c r="C10" s="1" t="s">
        <v>425</v>
      </c>
      <c r="D10" s="1" t="s">
        <v>0</v>
      </c>
      <c r="E10" s="1" t="s">
        <v>399</v>
      </c>
      <c r="F10" s="1" t="s">
        <v>93</v>
      </c>
      <c r="G10" t="str">
        <f t="shared" si="0"/>
        <v>17/03/2023</v>
      </c>
    </row>
    <row r="11" spans="1:7" x14ac:dyDescent="0.25">
      <c r="A11">
        <v>460</v>
      </c>
      <c r="B11">
        <v>437.5</v>
      </c>
      <c r="C11" s="1" t="s">
        <v>425</v>
      </c>
      <c r="D11" s="1" t="s">
        <v>0</v>
      </c>
      <c r="E11" s="1" t="s">
        <v>399</v>
      </c>
      <c r="F11" s="1" t="s">
        <v>93</v>
      </c>
      <c r="G11" t="str">
        <f t="shared" si="0"/>
        <v>17/03/2023</v>
      </c>
    </row>
    <row r="12" spans="1:7" x14ac:dyDescent="0.25">
      <c r="A12">
        <v>461</v>
      </c>
      <c r="B12">
        <v>1450</v>
      </c>
      <c r="C12" s="1" t="s">
        <v>426</v>
      </c>
      <c r="D12" s="1" t="s">
        <v>0</v>
      </c>
      <c r="E12" s="1" t="s">
        <v>399</v>
      </c>
      <c r="F12" s="1" t="s">
        <v>93</v>
      </c>
      <c r="G12" t="str">
        <f t="shared" si="0"/>
        <v>20/03/2023</v>
      </c>
    </row>
    <row r="13" spans="1:7" x14ac:dyDescent="0.25">
      <c r="A13">
        <v>462</v>
      </c>
      <c r="B13">
        <v>1087.5</v>
      </c>
      <c r="C13" s="1" t="s">
        <v>401</v>
      </c>
      <c r="D13" s="1" t="s">
        <v>0</v>
      </c>
      <c r="E13" s="1" t="s">
        <v>399</v>
      </c>
      <c r="F13" s="1" t="s">
        <v>93</v>
      </c>
      <c r="G13" t="str">
        <f t="shared" si="0"/>
        <v>23/03/2023</v>
      </c>
    </row>
    <row r="14" spans="1:7" x14ac:dyDescent="0.25">
      <c r="A14">
        <v>463</v>
      </c>
      <c r="B14">
        <v>1450</v>
      </c>
      <c r="C14" s="1" t="s">
        <v>402</v>
      </c>
      <c r="D14" s="1" t="s">
        <v>0</v>
      </c>
      <c r="E14" s="1" t="s">
        <v>399</v>
      </c>
      <c r="F14" s="1" t="s">
        <v>93</v>
      </c>
      <c r="G14" t="str">
        <f t="shared" si="0"/>
        <v>24/03/2023</v>
      </c>
    </row>
    <row r="15" spans="1:7" x14ac:dyDescent="0.25">
      <c r="A15">
        <v>464</v>
      </c>
      <c r="B15">
        <v>2625</v>
      </c>
      <c r="C15" s="1" t="s">
        <v>402</v>
      </c>
      <c r="D15" s="1" t="s">
        <v>0</v>
      </c>
      <c r="E15" s="1" t="s">
        <v>399</v>
      </c>
      <c r="F15" s="1" t="s">
        <v>93</v>
      </c>
      <c r="G15" t="str">
        <f>+C15&amp;F15&amp;D15&amp;F15&amp;E15</f>
        <v>24/03/2023</v>
      </c>
    </row>
    <row r="16" spans="1:7" x14ac:dyDescent="0.25">
      <c r="A16">
        <v>465</v>
      </c>
      <c r="B16">
        <v>437.5</v>
      </c>
      <c r="C16" s="1" t="s">
        <v>403</v>
      </c>
      <c r="D16" s="1" t="s">
        <v>0</v>
      </c>
      <c r="E16" s="1" t="s">
        <v>399</v>
      </c>
      <c r="F16" s="1" t="s">
        <v>93</v>
      </c>
      <c r="G16" t="str">
        <f t="shared" ref="G16:G21" si="1">+C16&amp;F16&amp;D16&amp;F16&amp;E16</f>
        <v>27/03/2023</v>
      </c>
    </row>
    <row r="17" spans="1:7" x14ac:dyDescent="0.25">
      <c r="A17">
        <v>466</v>
      </c>
      <c r="B17">
        <v>1450</v>
      </c>
      <c r="C17" s="1" t="s">
        <v>403</v>
      </c>
      <c r="D17" s="1" t="s">
        <v>0</v>
      </c>
      <c r="E17" s="1" t="s">
        <v>399</v>
      </c>
      <c r="F17" s="1" t="s">
        <v>93</v>
      </c>
      <c r="G17" t="str">
        <f t="shared" si="1"/>
        <v>27/03/2023</v>
      </c>
    </row>
    <row r="18" spans="1:7" x14ac:dyDescent="0.25">
      <c r="A18">
        <v>467</v>
      </c>
      <c r="B18">
        <v>2625</v>
      </c>
      <c r="C18" s="1" t="s">
        <v>403</v>
      </c>
      <c r="D18" s="1" t="s">
        <v>0</v>
      </c>
      <c r="E18" s="1" t="s">
        <v>399</v>
      </c>
      <c r="F18" s="1" t="s">
        <v>93</v>
      </c>
      <c r="G18" t="str">
        <f t="shared" si="1"/>
        <v>27/03/2023</v>
      </c>
    </row>
    <row r="19" spans="1:7" x14ac:dyDescent="0.25">
      <c r="A19">
        <v>468</v>
      </c>
      <c r="B19">
        <v>1450</v>
      </c>
      <c r="C19" s="1" t="s">
        <v>436</v>
      </c>
      <c r="D19" s="1" t="s">
        <v>0</v>
      </c>
      <c r="E19" s="1" t="s">
        <v>399</v>
      </c>
      <c r="F19" s="1" t="s">
        <v>93</v>
      </c>
      <c r="G19" t="str">
        <f t="shared" si="1"/>
        <v>29/03/2023</v>
      </c>
    </row>
    <row r="20" spans="1:7" x14ac:dyDescent="0.25">
      <c r="A20">
        <v>469</v>
      </c>
      <c r="B20">
        <v>1450</v>
      </c>
      <c r="C20" s="1" t="s">
        <v>437</v>
      </c>
      <c r="D20" s="1" t="s">
        <v>0</v>
      </c>
      <c r="E20" s="1" t="s">
        <v>399</v>
      </c>
      <c r="F20" s="1" t="s">
        <v>93</v>
      </c>
      <c r="G20" t="str">
        <f t="shared" si="1"/>
        <v>30/03/2023</v>
      </c>
    </row>
    <row r="21" spans="1:7" x14ac:dyDescent="0.25">
      <c r="A21">
        <v>470</v>
      </c>
      <c r="B21">
        <v>437.5</v>
      </c>
      <c r="C21" s="1" t="s">
        <v>437</v>
      </c>
      <c r="D21" s="1" t="s">
        <v>0</v>
      </c>
      <c r="E21" s="1" t="s">
        <v>399</v>
      </c>
      <c r="F21" s="1" t="s">
        <v>93</v>
      </c>
      <c r="G21" t="str">
        <f t="shared" si="1"/>
        <v>30/03/2023</v>
      </c>
    </row>
    <row r="22" spans="1:7" x14ac:dyDescent="0.25">
      <c r="B22">
        <f>SUM(B1:B21)</f>
        <v>29287.5</v>
      </c>
      <c r="C22" s="1"/>
      <c r="D22" s="1"/>
      <c r="E22" s="1"/>
      <c r="F22" s="1"/>
    </row>
    <row r="23" spans="1:7" x14ac:dyDescent="0.25">
      <c r="C23" s="1"/>
      <c r="D23" s="1"/>
      <c r="E23" s="1"/>
      <c r="F23" s="1"/>
    </row>
    <row r="24" spans="1:7" x14ac:dyDescent="0.25">
      <c r="D24" s="31"/>
    </row>
    <row r="48" spans="3:3" x14ac:dyDescent="0.25">
      <c r="C48" s="3">
        <v>12119.47</v>
      </c>
    </row>
    <row r="98" spans="3:5" x14ac:dyDescent="0.25">
      <c r="C98" s="3">
        <v>10464.49</v>
      </c>
      <c r="E98" s="31"/>
    </row>
    <row r="148" spans="3:3" x14ac:dyDescent="0.25">
      <c r="C148" s="3">
        <v>10721.05</v>
      </c>
    </row>
    <row r="198" spans="3:3" x14ac:dyDescent="0.25">
      <c r="C198" s="3">
        <v>11024.04</v>
      </c>
    </row>
    <row r="248" spans="3:3" x14ac:dyDescent="0.25">
      <c r="C248" s="3">
        <v>12779.6</v>
      </c>
    </row>
    <row r="298" spans="3:5" x14ac:dyDescent="0.25">
      <c r="C298" s="3">
        <v>15068.38</v>
      </c>
      <c r="E298" s="31"/>
    </row>
    <row r="348" spans="3:3" x14ac:dyDescent="0.25">
      <c r="C348" s="3">
        <v>16239.95</v>
      </c>
    </row>
    <row r="398" spans="3:3" x14ac:dyDescent="0.25">
      <c r="C398" s="3">
        <v>11780.4</v>
      </c>
    </row>
    <row r="448" spans="3:3" x14ac:dyDescent="0.25">
      <c r="C448" s="3">
        <v>11858.96</v>
      </c>
    </row>
    <row r="498" spans="3:3" x14ac:dyDescent="0.25">
      <c r="C498" s="3">
        <v>14383.05</v>
      </c>
    </row>
    <row r="548" spans="3:3" x14ac:dyDescent="0.25">
      <c r="C548" s="3">
        <v>11336.95</v>
      </c>
    </row>
    <row r="598" spans="3:3" x14ac:dyDescent="0.25">
      <c r="C598" s="3">
        <v>7937.18</v>
      </c>
    </row>
    <row r="637" spans="2:3" x14ac:dyDescent="0.25">
      <c r="B637">
        <f>SUM(B1:B636)</f>
        <v>58575</v>
      </c>
      <c r="C6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A2" sqref="A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81"/>
    <col min="8" max="8" width="13.28515625" style="81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384</v>
      </c>
      <c r="E1" s="1" t="s">
        <v>83</v>
      </c>
      <c r="F1" s="1" t="s">
        <v>385</v>
      </c>
      <c r="G1" s="81" t="s">
        <v>386</v>
      </c>
      <c r="H1" s="81" t="s">
        <v>387</v>
      </c>
      <c r="I1" s="1" t="s">
        <v>18</v>
      </c>
    </row>
    <row r="2" spans="1:9" x14ac:dyDescent="0.25">
      <c r="D2" s="1" t="s">
        <v>388</v>
      </c>
      <c r="I2" s="1" t="s">
        <v>389</v>
      </c>
    </row>
    <row r="3" spans="1:9" x14ac:dyDescent="0.25">
      <c r="A3" t="s">
        <v>94</v>
      </c>
      <c r="B3"/>
      <c r="C3"/>
      <c r="D3"/>
      <c r="E3"/>
      <c r="F3"/>
      <c r="G3" s="81">
        <f>SUBTOTAL(109,Tabla4[MONTO])</f>
        <v>0</v>
      </c>
      <c r="H3" s="81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2023-05-25T14:13:57Z</dcterms:modified>
</cp:coreProperties>
</file>