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D7" i="7"/>
  <c r="D6" i="7"/>
  <c r="D8" i="7"/>
  <c r="D9" i="7"/>
  <c r="D5" i="7"/>
  <c r="D10" i="7"/>
  <c r="D14" i="7"/>
  <c r="D11" i="7"/>
  <c r="D12" i="7"/>
  <c r="D15" i="7"/>
  <c r="D16" i="7"/>
  <c r="D13" i="7"/>
  <c r="D17" i="7"/>
  <c r="D20" i="7"/>
  <c r="D21" i="7"/>
  <c r="D18" i="7"/>
  <c r="D19" i="7"/>
  <c r="C4" i="7"/>
  <c r="C7" i="7"/>
  <c r="C6" i="7"/>
  <c r="C8" i="7"/>
  <c r="C9" i="7"/>
  <c r="C5" i="7"/>
  <c r="C10" i="7"/>
  <c r="C14" i="7"/>
  <c r="C11" i="7"/>
  <c r="C12" i="7"/>
  <c r="C15" i="7"/>
  <c r="C16" i="7"/>
  <c r="C13" i="7"/>
  <c r="C17" i="7"/>
  <c r="C20" i="7"/>
  <c r="C21" i="7"/>
  <c r="C18" i="7"/>
  <c r="C19" i="7"/>
  <c r="Q17" i="7" l="1"/>
  <c r="R17" i="7" s="1"/>
  <c r="U8" i="8"/>
  <c r="R8" i="8"/>
  <c r="Q8" i="8"/>
  <c r="D9" i="6" l="1"/>
  <c r="D11" i="5" l="1"/>
  <c r="D9" i="5"/>
  <c r="M4" i="10" l="1"/>
  <c r="N4" i="10"/>
  <c r="O4" i="10"/>
  <c r="P4" i="10"/>
  <c r="Q4" i="10"/>
  <c r="R4" i="10"/>
  <c r="S4" i="10"/>
  <c r="T4" i="10"/>
  <c r="U4" i="10"/>
  <c r="V4" i="10" s="1"/>
  <c r="L4" i="10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<sst xmlns="http://schemas.openxmlformats.org/spreadsheetml/2006/main" count="507" uniqueCount="320">
  <si>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</si>
  <si>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</si>
  <si>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</si>
  <si>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</si>
  <si>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</si>
  <si>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</si>
  <si>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</si>
  <si>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</si>
  <si>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</si>
  <si>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</si>
  <si>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</si>
  <si>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</si>
  <si>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</si>
  <si>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</si>
  <si>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</si>
  <si>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</si>
  <si>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</si>
  <si>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</si>
  <si>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</si>
  <si>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</si>
  <si>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</si>
  <si>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</si>
  <si>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</si>
  <si>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</si>
  <si>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</si>
  <si>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</si>
  <si>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</si>
  <si>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</si>
  <si>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</si>
  <si>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</si>
  <si>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</si>
  <si>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</si>
  <si>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</si>
  <si>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</si>
  <si>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</si>
  <si>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</si>
  <si>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</si>
  <si>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</si>
  <si>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</si>
  <si>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</si>
  <si>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</si>
  <si>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</si>
  <si>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</si>
  <si>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</si>
  <si>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</si>
  <si>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</si>
  <si>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</si>
  <si>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</si>
  <si>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</si>
  <si>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</si>
  <si>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</si>
  <si>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</si>
  <si>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</si>
  <si>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</si>
  <si>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</si>
  <si>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</si>
  <si>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</si>
  <si>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</si>
  <si>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</si>
  <si>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</si>
  <si>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</si>
  <si>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</si>
  <si>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</si>
  <si>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</si>
  <si>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</si>
  <si>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</si>
  <si>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</si>
  <si>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</si>
  <si>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</si>
  <si>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</si>
  <si>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</si>
  <si>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</si>
  <si>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</si>
  <si>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</si>
  <si>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</si>
  <si>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</si>
  <si>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</si>
  <si>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</si>
  <si>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</si>
  <si>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</si>
  <si>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</si>
  <si>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</si>
  <si>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</si>
  <si>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</si>
  <si>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</si>
  <si>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</si>
  <si>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</si>
  <si>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</si>
  <si>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</si>
  <si>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</si>
  <si>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</si>
  <si>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</si>
  <si>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</si>
  <si>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</si>
  <si>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</si>
  <si>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</si>
  <si>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</si>
  <si>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</si>
  <si>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</si>
  <si>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</si>
  <si>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</si>
  <si>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</si>
  <si>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</si>
  <si>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</si>
  <si>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</si>
  <si>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</si>
  <si>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</si>
  <si>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</si>
  <si>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</si>
  <si>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</si>
  <si>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</si>
  <si>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</si>
  <si>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</si>
  <si>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</si>
  <si>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</si>
  <si>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</si>
  <si>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</si>
  <si>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</si>
  <si>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</si>
  <si>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</si>
  <si>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</si>
  <si>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</si>
  <si>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</si>
  <si>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</si>
  <si>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</si>
  <si>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</si>
  <si>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</si>
  <si>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</si>
  <si>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</si>
  <si>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</si>
  <si>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</si>
  <si>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</si>
  <si>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</si>
  <si>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</si>
  <si>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</si>
  <si>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</si>
  <si>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</si>
  <si>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</si>
  <si>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</si>
  <si>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</si>
  <si>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</si>
  <si>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</si>
  <si>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</si>
  <si>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</si>
  <si>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</si>
  <si>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</si>
  <si>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</si>
  <si>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</si>
  <si>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</si>
  <si>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</si>
  <si>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</si>
  <si>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</si>
  <si>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</si>
  <si>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</si>
  <si>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</si>
  <si>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</si>
  <si>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</si>
  <si>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</si>
  <si>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</si>
  <si>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</si>
  <si>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</si>
  <si>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</si>
  <si>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</si>
  <si>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</si>
  <si>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</si>
  <si>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</si>
  <si>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</si>
  <si>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</si>
  <si>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</si>
  <si>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</si>
  <si>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</si>
  <si>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</si>
  <si>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</si>
  <si>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</si>
  <si>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</si>
  <si>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</si>
  <si>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</si>
  <si>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</si>
  <si>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</si>
  <si>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</si>
  <si>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</si>
  <si>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</si>
  <si>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</si>
  <si>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</si>
  <si>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</si>
  <si>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</si>
  <si>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</si>
  <si>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</si>
  <si>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</si>
  <si>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</si>
  <si>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</si>
  <si>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</si>
  <si>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</si>
  <si>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</si>
  <si>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</si>
  <si>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</si>
  <si>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</si>
  <si>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</si>
  <si>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</si>
  <si>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</si>
  <si>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</si>
  <si>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</si>
  <si>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</si>
  <si>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</si>
  <si>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</si>
  <si>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</si>
  <si>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</si>
  <si>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</si>
  <si>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</si>
  <si>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</si>
  <si>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</si>
  <si>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</si>
  <si>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</si>
  <si>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</si>
  <si>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</si>
  <si>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</si>
  <si>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</si>
  <si>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</si>
  <si>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</si>
  <si>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</si>
  <si>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</si>
  <si>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</si>
  <si>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</si>
  <si>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</si>
  <si>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</si>
  <si>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</si>
  <si>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</si>
  <si>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</si>
  <si>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</si>
  <si>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</si>
  <si>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</si>
  <si>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</si>
  <si>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</si>
  <si>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</si>
  <si>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</si>
  <si>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</si>
  <si>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</si>
  <si>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</si>
  <si>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</si>
  <si>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</si>
  <si>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</si>
  <si>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</si>
  <si>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</si>
  <si>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</si>
  <si>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</si>
  <si>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</si>
  <si>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</si>
  <si>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</si>
  <si>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</si>
  <si>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</si>
  <si>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</si>
  <si>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</si>
  <si>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02/08/2021</t>
  </si>
  <si>
    <t>05043110741013</t>
  </si>
  <si>
    <t>OSCAR HUMBERTO RIVAS INTERIANO</t>
  </si>
  <si>
    <t>31/07/2021</t>
  </si>
  <si>
    <t>06142610981012</t>
  </si>
  <si>
    <t>CTE TELECOM PERSONAL S.A DE C.V.</t>
  </si>
  <si>
    <t>13/08/2021</t>
  </si>
  <si>
    <t>06142803730056</t>
  </si>
  <si>
    <t>ASEGURADORA AGRICOLA COMERCIAL</t>
  </si>
  <si>
    <t>12/08/2021</t>
  </si>
  <si>
    <t>26/08/2021</t>
  </si>
  <si>
    <t>SEPTIEMBRE</t>
  </si>
  <si>
    <t>24/09/2021</t>
  </si>
  <si>
    <t>3</t>
  </si>
  <si>
    <t>12</t>
  </si>
  <si>
    <t>15041RESCR198052011</t>
  </si>
  <si>
    <t>11BL000C</t>
  </si>
  <si>
    <t>05140205741016</t>
  </si>
  <si>
    <t>JOSE MARIO GUZMAN CAÑAS</t>
  </si>
  <si>
    <t>10/09/2021</t>
  </si>
  <si>
    <t>Total</t>
  </si>
  <si>
    <t>20217247475</t>
  </si>
  <si>
    <t>INDUSTRIAL CONNECTIONS Y SOLUCIONES LLC</t>
  </si>
  <si>
    <t>14/09/2021</t>
  </si>
  <si>
    <t>06141203981028</t>
  </si>
  <si>
    <t>CARGA URGENTE DE EL SALVADOR S.A DE C.V.</t>
  </si>
  <si>
    <t>06140109770045</t>
  </si>
  <si>
    <t>AGDO, S.A</t>
  </si>
  <si>
    <t>06140108580017</t>
  </si>
  <si>
    <t>FREUND S.A DE C.V.</t>
  </si>
  <si>
    <t>31/08/2021</t>
  </si>
  <si>
    <t>23/09/2021</t>
  </si>
  <si>
    <t>06142601961025</t>
  </si>
  <si>
    <t>FASOR S.A DE C.V.</t>
  </si>
  <si>
    <t>19/10/2021</t>
  </si>
  <si>
    <t>06140506141077</t>
  </si>
  <si>
    <t>REDIFAR S.A DE C.V.</t>
  </si>
  <si>
    <t>OCTUBRE</t>
  </si>
  <si>
    <t>07/10/2021</t>
  </si>
  <si>
    <t>NOVIEMBRE</t>
  </si>
  <si>
    <t>18/11/2021</t>
  </si>
  <si>
    <t>06190405610028</t>
  </si>
  <si>
    <t>DANIEL GOMEZ RIVAS</t>
  </si>
  <si>
    <t>12172704921013</t>
  </si>
  <si>
    <t>UNIRAD S.A DE C.V.</t>
  </si>
  <si>
    <t>DICIEMBRE</t>
  </si>
  <si>
    <t>01/12/2021</t>
  </si>
  <si>
    <t>05111703630014</t>
  </si>
  <si>
    <t>JOSE RICARDO ANTONIO MOLINA</t>
  </si>
  <si>
    <t>20/12/2021</t>
  </si>
  <si>
    <t>02101911710016</t>
  </si>
  <si>
    <t>ALMACENES VIDRI, S.A DE C.V.</t>
  </si>
  <si>
    <t>06/12/2021</t>
  </si>
  <si>
    <t>14182903801011</t>
  </si>
  <si>
    <t>CARLOS ERNESTO GUTIERREZ BENITEZ</t>
  </si>
  <si>
    <t>30/11/2021</t>
  </si>
  <si>
    <t>02/12/2021</t>
  </si>
  <si>
    <t>06141811971019</t>
  </si>
  <si>
    <t>MULTI-TECNOLOGICA S.A DE C.V.</t>
  </si>
  <si>
    <t>MARZO</t>
  </si>
  <si>
    <t>14/03/2022</t>
  </si>
  <si>
    <t>06141502011051</t>
  </si>
  <si>
    <t>BACK UP SYSTEM S.A DE C.V.</t>
  </si>
  <si>
    <t>JUNIO</t>
  </si>
  <si>
    <t>24/06/2022</t>
  </si>
  <si>
    <t>11BL000X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</si>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</sst>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44" fontId="0" fillId="0" borderId="0" xfId="0" applyNumberFormat="1"/>
    <xf numFmtId="44" fontId="0" fillId="5" borderId="0" xfId="1" applyFont="1" applyFill="1"/>
    <xf numFmtId="44" fontId="9" fillId="0" borderId="0" xfId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S22" totalsRowCount="1">
  <autoFilter ref="A3:S21"/>
  <sortState ref="A5:S9">
    <sortCondition ref="B3:B21"/>
  </sortState>
  <tableColumns count="19">
    <tableColumn id="1" name="MES" totalsRowLabel="Total"/>
    <tableColumn id="2" name="FECHA"/>
    <tableColumn id="19" name="Columna2" dataDxfId="18">
      <calculatedColumnFormula>+DAY(Tabla1[[#This Row],[FECHA]])</calculatedColumnFormula>
    </tableColumn>
    <tableColumn id="18" name="Columna1" dataDxfId="17">
      <calculatedColumnFormula>+MONTH(Tabla1[[#This Row],[FECHA]])</calculatedColumnFormula>
    </tableColumn>
    <tableColumn id="3" name="CLASE DE DOC"/>
    <tableColumn id="4" name="TIPO DE DOC"/>
    <tableColumn id="5" name="CORRELATIVO"/>
    <tableColumn id="6" name="NIT PROV"/>
    <tableColumn id="7" name="N PROVEEDOR"/>
    <tableColumn id="8" name="C. EXENTAS" totalsRowDxfId="16" dataCellStyle="Moneda"/>
    <tableColumn id="9" name="I. EXENTAS" totalsRowDxfId="15" dataCellStyle="Moneda"/>
    <tableColumn id="10" name="IMPOR EX" totalsRowDxfId="14" dataCellStyle="Moneda"/>
    <tableColumn id="11" name="C. GRAVADA" totalsRowDxfId="13" dataCellStyle="Moneda"/>
    <tableColumn id="12" name="INTER GRAVA" totalsRowDxfId="12" dataCellStyle="Moneda"/>
    <tableColumn id="13" name="IMPOR BIENES" totalsRowDxfId="11" dataCellStyle="Moneda"/>
    <tableColumn id="14" name="IMPOR SERV" totalsRowDxfId="10" dataCellStyle="Moneda"/>
    <tableColumn id="15" name="IVA" totalsRowDxfId="9" dataCellStyle="Moneda"/>
    <tableColumn id="16" name="TOTAL C." totalsRowDxfId="8" dataCellStyle="Moneda"/>
    <tableColumn id="17" name="ANEXO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V8" totalsRowCount="1">
  <autoFilter ref="E2:V7"/>
  <sortState ref="E3:V87">
    <sortCondition ref="K2:K87"/>
  </sortState>
  <tableColumns count="18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7" dataCellStyle="Moneda"/>
    <tableColumn id="12" name="VENTA NO SUJETA" totalsRowDxfId="6" dataCellStyle="Moneda"/>
    <tableColumn id="13" name="V. GRAVADA" totalsRowFunction="sum" totalsRowDxfId="5" dataCellStyle="Moneda"/>
    <tableColumn id="14" name="D.FISCAL" totalsRowFunction="sum" totalsRowDxfId="4" dataCellStyle="Moneda"/>
    <tableColumn id="15" name="V CTA DE 3" totalsRowDxfId="3" dataCellStyle="Moneda"/>
    <tableColumn id="16" name="D. FISCAL A 3" totalsRowDxfId="2" dataCellStyle="Moneda"/>
    <tableColumn id="17" name="VENTA TOTAL" totalsRowFunction="sum" totalsRowDxfId="1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3" totalsRowShown="0">
  <autoFilter ref="A2:V3"/>
  <sortState ref="A3:V565">
    <sortCondition ref="G2:G565"/>
  </sortState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2" t="s">
        <v>297</v>
      </c>
    </row>
    <row r="4" spans="2:4" x14ac:dyDescent="0.25">
      <c r="B4" s="6" t="s">
        <v>2</v>
      </c>
      <c r="D4" s="13" t="s">
        <v>308</v>
      </c>
    </row>
    <row r="5" spans="2:4" x14ac:dyDescent="0.25">
      <c r="B5" s="6" t="s">
        <v>3</v>
      </c>
      <c r="D5" s="8" t="s">
        <v>1</v>
      </c>
    </row>
    <row r="6" spans="2:4" x14ac:dyDescent="0.25">
      <c r="B6" s="6" t="s">
        <v>4</v>
      </c>
      <c r="D6" s="8" t="s">
        <v>0</v>
      </c>
    </row>
    <row r="7" spans="2:4" x14ac:dyDescent="0.25">
      <c r="B7" s="6" t="s">
        <v>5</v>
      </c>
      <c r="D7" s="14"/>
    </row>
    <row r="8" spans="2:4" x14ac:dyDescent="0.25">
      <c r="B8" s="6" t="s">
        <v>6</v>
      </c>
      <c r="D8" s="13" t="s">
        <v>309</v>
      </c>
    </row>
    <row r="9" spans="2:4" x14ac:dyDescent="0.25">
      <c r="B9" s="6" t="s">
        <v>86</v>
      </c>
      <c r="D9" s="29" t="str">
        <f>+VLOOKUP(D8,'[1]BASE DE PROVEEDORES'!$A:$B,2,0)</f>
        <v>MULTI-TECNOLOGICA S.A DE C.V.</v>
      </c>
    </row>
    <row r="10" spans="2:4" x14ac:dyDescent="0.25">
      <c r="B10" s="6" t="s">
        <v>7</v>
      </c>
      <c r="D10" s="9">
        <v>0</v>
      </c>
    </row>
    <row r="11" spans="2:4" x14ac:dyDescent="0.25">
      <c r="B11" s="6" t="s">
        <v>8</v>
      </c>
      <c r="D11" s="9">
        <v>0</v>
      </c>
    </row>
    <row r="12" spans="2:4" x14ac:dyDescent="0.25">
      <c r="B12" s="6" t="s">
        <v>9</v>
      </c>
      <c r="D12" s="9">
        <v>0</v>
      </c>
    </row>
    <row r="13" spans="2:4" x14ac:dyDescent="0.25">
      <c r="B13" s="6" t="s">
        <v>10</v>
      </c>
      <c r="D13" s="15"/>
    </row>
    <row r="14" spans="2:4" x14ac:dyDescent="0.25">
      <c r="B14" s="6" t="s">
        <v>11</v>
      </c>
      <c r="D14" s="9">
        <v>0</v>
      </c>
    </row>
    <row r="15" spans="2:4" x14ac:dyDescent="0.25">
      <c r="B15" s="6" t="s">
        <v>13</v>
      </c>
      <c r="D15" s="9">
        <v>0</v>
      </c>
    </row>
    <row r="16" spans="2:4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ht="15.75" thickBot="1" x14ac:dyDescent="0.3">
      <c r="B19" s="6" t="s">
        <v>16</v>
      </c>
      <c r="D19" s="11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"03,05,11,12"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S22"/>
  <sheetViews>
    <sheetView tabSelected="1" workbookViewId="0">
      <selection activeCell="A5" sqref="A5"/>
    </sheetView>
  </sheetViews>
  <sheetFormatPr baseColWidth="10" defaultRowHeight="15" x14ac:dyDescent="0.25"/>
  <cols>
    <col min="3" max="3" width="11.85546875" bestFit="1" customWidth="1"/>
    <col min="5" max="5" width="15.42578125" customWidth="1"/>
    <col min="6" max="6" width="14.28515625" customWidth="1"/>
    <col min="7" max="7" width="15.42578125" customWidth="1"/>
    <col min="8" max="8" width="11.5703125" customWidth="1"/>
    <col min="9" max="9" width="24" customWidth="1"/>
    <col min="10" max="10" width="13.140625" style="3" customWidth="1"/>
    <col min="11" max="11" width="12.5703125" style="3" customWidth="1"/>
    <col min="12" max="12" width="11.85546875" style="3" customWidth="1"/>
    <col min="13" max="13" width="14.28515625" style="3" customWidth="1"/>
    <col min="14" max="14" width="15.140625" style="3" customWidth="1"/>
    <col min="15" max="15" width="15.85546875" style="3" customWidth="1"/>
    <col min="16" max="16" width="14.140625" style="3" customWidth="1"/>
    <col min="17" max="17" width="11.5703125" style="3" bestFit="1" customWidth="1"/>
    <col min="18" max="18" width="12.5703125" style="3" bestFit="1" customWidth="1"/>
  </cols>
  <sheetData>
    <row r="3" spans="1:19" x14ac:dyDescent="0.25">
      <c r="A3" t="s">
        <v>17</v>
      </c>
      <c r="B3" t="s">
        <v>2</v>
      </c>
      <c r="C3" t="s">
        <v>319</v>
      </c>
      <c r="D3" t="s">
        <v>318</v>
      </c>
      <c r="E3" t="s">
        <v>3</v>
      </c>
      <c r="F3" t="s">
        <v>4</v>
      </c>
      <c r="G3" t="s">
        <v>5</v>
      </c>
      <c r="H3" t="s">
        <v>6</v>
      </c>
      <c r="I3" t="s">
        <v>86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13</v>
      </c>
      <c r="P3" s="3" t="s">
        <v>12</v>
      </c>
      <c r="Q3" s="3" t="s">
        <v>14</v>
      </c>
      <c r="R3" s="3" t="s">
        <v>15</v>
      </c>
      <c r="S3" t="s">
        <v>16</v>
      </c>
    </row>
    <row r="4" spans="1:19" x14ac:dyDescent="0.25">
      <c r="A4" t="s">
        <v>289</v>
      </c>
      <c r="B4" t="s">
        <v>290</v>
      </c>
      <c r="C4">
        <f>+DAY(Tabla1[[#This Row],[FECHA]])</f>
        <v>7</v>
      </c>
      <c r="D4">
        <f>+MONTH(Tabla1[[#This Row],[FECHA]])</f>
        <v>10</v>
      </c>
      <c r="E4" t="s">
        <v>1</v>
      </c>
      <c r="F4" t="s">
        <v>0</v>
      </c>
      <c r="G4">
        <v>208</v>
      </c>
      <c r="H4" t="s">
        <v>253</v>
      </c>
      <c r="I4" t="s">
        <v>254</v>
      </c>
      <c r="J4" s="3">
        <v>0</v>
      </c>
      <c r="K4" s="3">
        <v>0</v>
      </c>
      <c r="L4" s="3">
        <v>0</v>
      </c>
      <c r="M4" s="3">
        <v>140</v>
      </c>
      <c r="N4" s="3">
        <v>0</v>
      </c>
      <c r="O4" s="3">
        <v>0</v>
      </c>
      <c r="P4" s="3">
        <v>0</v>
      </c>
      <c r="Q4" s="3">
        <v>18.2</v>
      </c>
      <c r="R4" s="3">
        <v>158.19999999999999</v>
      </c>
      <c r="S4">
        <v>3</v>
      </c>
    </row>
    <row r="5" spans="1:19" x14ac:dyDescent="0.25">
      <c r="A5" t="s">
        <v>297</v>
      </c>
      <c r="B5" t="s">
        <v>298</v>
      </c>
      <c r="C5">
        <f>+DAY(Tabla1[[#This Row],[FECHA]])</f>
        <v>1</v>
      </c>
      <c r="D5">
        <f>+MONTH(Tabla1[[#This Row],[FECHA]])</f>
        <v>12</v>
      </c>
      <c r="E5" t="s">
        <v>1</v>
      </c>
      <c r="F5" t="s">
        <v>0</v>
      </c>
      <c r="G5">
        <v>62847</v>
      </c>
      <c r="H5" t="s">
        <v>299</v>
      </c>
      <c r="I5" t="s">
        <v>300</v>
      </c>
      <c r="J5" s="3">
        <v>5</v>
      </c>
      <c r="K5" s="3">
        <v>0</v>
      </c>
      <c r="L5" s="3">
        <v>0</v>
      </c>
      <c r="M5" s="3">
        <v>52.88</v>
      </c>
      <c r="N5" s="3">
        <v>0</v>
      </c>
      <c r="O5" s="3">
        <v>0</v>
      </c>
      <c r="P5" s="3">
        <v>0</v>
      </c>
      <c r="Q5" s="3">
        <v>6.8744000000000005</v>
      </c>
      <c r="R5" s="3">
        <v>64.754400000000004</v>
      </c>
      <c r="S5">
        <v>3</v>
      </c>
    </row>
    <row r="6" spans="1:19" x14ac:dyDescent="0.25">
      <c r="A6" t="s">
        <v>291</v>
      </c>
      <c r="B6" t="s">
        <v>307</v>
      </c>
      <c r="C6">
        <f>+DAY(Tabla1[[#This Row],[FECHA]])</f>
        <v>30</v>
      </c>
      <c r="D6">
        <f>+MONTH(Tabla1[[#This Row],[FECHA]])</f>
        <v>11</v>
      </c>
      <c r="E6" t="s">
        <v>1</v>
      </c>
      <c r="F6" t="s">
        <v>0</v>
      </c>
      <c r="G6">
        <v>533501</v>
      </c>
      <c r="H6" t="s">
        <v>256</v>
      </c>
      <c r="I6" t="s">
        <v>257</v>
      </c>
      <c r="J6" s="3">
        <v>0</v>
      </c>
      <c r="K6" s="3">
        <v>0</v>
      </c>
      <c r="L6" s="3">
        <v>0</v>
      </c>
      <c r="M6" s="3">
        <v>54.88</v>
      </c>
      <c r="N6" s="3">
        <v>0</v>
      </c>
      <c r="O6" s="3">
        <v>0</v>
      </c>
      <c r="P6" s="3">
        <v>0</v>
      </c>
      <c r="Q6" s="3">
        <v>7.1344000000000003</v>
      </c>
      <c r="R6" s="3">
        <v>62.014400000000002</v>
      </c>
      <c r="S6">
        <v>3</v>
      </c>
    </row>
    <row r="7" spans="1:19" x14ac:dyDescent="0.25">
      <c r="A7" t="s">
        <v>297</v>
      </c>
      <c r="B7" t="s">
        <v>308</v>
      </c>
      <c r="C7">
        <f>+DAY(Tabla1[[#This Row],[FECHA]])</f>
        <v>2</v>
      </c>
      <c r="D7">
        <f>+MONTH(Tabla1[[#This Row],[FECHA]])</f>
        <v>12</v>
      </c>
      <c r="E7" t="s">
        <v>1</v>
      </c>
      <c r="F7" t="s">
        <v>0</v>
      </c>
      <c r="G7">
        <v>7949</v>
      </c>
      <c r="H7" t="s">
        <v>309</v>
      </c>
      <c r="I7" t="s">
        <v>310</v>
      </c>
      <c r="J7" s="3">
        <v>0</v>
      </c>
      <c r="K7" s="3">
        <v>0</v>
      </c>
      <c r="L7" s="3">
        <v>0</v>
      </c>
      <c r="M7" s="3">
        <v>39.82</v>
      </c>
      <c r="N7" s="3">
        <v>0</v>
      </c>
      <c r="O7" s="3">
        <v>0</v>
      </c>
      <c r="P7" s="3">
        <v>0</v>
      </c>
      <c r="Q7" s="3">
        <v>5.1766000000000005</v>
      </c>
      <c r="R7" s="3">
        <v>44.996600000000001</v>
      </c>
      <c r="S7">
        <v>3</v>
      </c>
    </row>
    <row r="8" spans="1:19" x14ac:dyDescent="0.25">
      <c r="A8" t="s">
        <v>297</v>
      </c>
      <c r="B8" t="s">
        <v>304</v>
      </c>
      <c r="C8">
        <f>+DAY(Tabla1[[#This Row],[FECHA]])</f>
        <v>6</v>
      </c>
      <c r="D8">
        <f>+MONTH(Tabla1[[#This Row],[FECHA]])</f>
        <v>12</v>
      </c>
      <c r="E8" t="s">
        <v>1</v>
      </c>
      <c r="F8" t="s">
        <v>0</v>
      </c>
      <c r="G8">
        <v>221</v>
      </c>
      <c r="H8" t="s">
        <v>305</v>
      </c>
      <c r="I8" t="s">
        <v>306</v>
      </c>
      <c r="J8" s="3">
        <v>0</v>
      </c>
      <c r="K8" s="3">
        <v>0</v>
      </c>
      <c r="L8" s="3">
        <v>0</v>
      </c>
      <c r="M8" s="3">
        <v>79.650000000000006</v>
      </c>
      <c r="N8" s="3">
        <v>0</v>
      </c>
      <c r="O8" s="3">
        <v>0</v>
      </c>
      <c r="P8" s="3">
        <v>0</v>
      </c>
      <c r="Q8" s="3">
        <v>10.354500000000002</v>
      </c>
      <c r="R8" s="3">
        <v>90.004500000000007</v>
      </c>
      <c r="S8">
        <v>3</v>
      </c>
    </row>
    <row r="9" spans="1:19" x14ac:dyDescent="0.25">
      <c r="A9" t="s">
        <v>297</v>
      </c>
      <c r="B9" t="s">
        <v>301</v>
      </c>
      <c r="C9">
        <f>+DAY(Tabla1[[#This Row],[FECHA]])</f>
        <v>20</v>
      </c>
      <c r="D9">
        <f>+MONTH(Tabla1[[#This Row],[FECHA]])</f>
        <v>12</v>
      </c>
      <c r="E9" t="s">
        <v>1</v>
      </c>
      <c r="F9" t="s">
        <v>0</v>
      </c>
      <c r="G9">
        <v>215451</v>
      </c>
      <c r="H9" t="s">
        <v>302</v>
      </c>
      <c r="I9" t="s">
        <v>303</v>
      </c>
      <c r="J9" s="3">
        <v>0</v>
      </c>
      <c r="K9" s="3">
        <v>0</v>
      </c>
      <c r="L9" s="3">
        <v>0</v>
      </c>
      <c r="M9" s="3">
        <v>45.36</v>
      </c>
      <c r="N9" s="3">
        <v>0</v>
      </c>
      <c r="O9" s="3">
        <v>0</v>
      </c>
      <c r="P9" s="3">
        <v>0</v>
      </c>
      <c r="Q9" s="3">
        <v>5.8967999999999998</v>
      </c>
      <c r="R9" s="3">
        <v>51.256799999999998</v>
      </c>
      <c r="S9">
        <v>3</v>
      </c>
    </row>
    <row r="10" spans="1:19" x14ac:dyDescent="0.25">
      <c r="A10" t="s">
        <v>263</v>
      </c>
      <c r="B10" t="s">
        <v>262</v>
      </c>
      <c r="C10">
        <f>+DAY(Tabla1[[#This Row],[FECHA]])</f>
        <v>26</v>
      </c>
      <c r="D10">
        <f>+MONTH(Tabla1[[#This Row],[FECHA]])</f>
        <v>8</v>
      </c>
      <c r="E10" t="s">
        <v>1</v>
      </c>
      <c r="F10" t="s">
        <v>0</v>
      </c>
      <c r="G10">
        <v>866770</v>
      </c>
      <c r="H10" t="s">
        <v>280</v>
      </c>
      <c r="I10" t="s">
        <v>281</v>
      </c>
      <c r="J10" s="3">
        <v>0</v>
      </c>
      <c r="K10" s="3">
        <v>0</v>
      </c>
      <c r="L10" s="3">
        <v>0</v>
      </c>
      <c r="M10" s="3">
        <v>89.38</v>
      </c>
      <c r="N10" s="3">
        <v>0</v>
      </c>
      <c r="O10" s="3">
        <v>0</v>
      </c>
      <c r="P10" s="3">
        <v>0</v>
      </c>
      <c r="Q10" s="3">
        <v>11.619400000000001</v>
      </c>
      <c r="R10" s="3">
        <v>100.99939999999999</v>
      </c>
      <c r="S10">
        <v>3</v>
      </c>
    </row>
    <row r="11" spans="1:19" x14ac:dyDescent="0.25">
      <c r="A11" t="s">
        <v>263</v>
      </c>
      <c r="B11" t="s">
        <v>282</v>
      </c>
      <c r="C11">
        <f>+DAY(Tabla1[[#This Row],[FECHA]])</f>
        <v>31</v>
      </c>
      <c r="D11">
        <f>+MONTH(Tabla1[[#This Row],[FECHA]])</f>
        <v>8</v>
      </c>
      <c r="E11" t="s">
        <v>1</v>
      </c>
      <c r="F11" t="s">
        <v>0</v>
      </c>
      <c r="G11">
        <v>4680947</v>
      </c>
      <c r="H11" t="s">
        <v>256</v>
      </c>
      <c r="I11" t="s">
        <v>257</v>
      </c>
      <c r="J11" s="3">
        <v>0</v>
      </c>
      <c r="K11" s="3">
        <v>0</v>
      </c>
      <c r="L11" s="3">
        <v>0</v>
      </c>
      <c r="M11" s="3">
        <v>54.83</v>
      </c>
      <c r="N11" s="3">
        <v>0</v>
      </c>
      <c r="O11" s="3">
        <v>0</v>
      </c>
      <c r="P11" s="3">
        <v>0</v>
      </c>
      <c r="Q11" s="3">
        <v>7.1279000000000003</v>
      </c>
      <c r="R11" s="3">
        <v>61.957899999999995</v>
      </c>
      <c r="S11">
        <v>3</v>
      </c>
    </row>
    <row r="12" spans="1:19" x14ac:dyDescent="0.25">
      <c r="A12" t="s">
        <v>263</v>
      </c>
      <c r="B12" t="s">
        <v>271</v>
      </c>
      <c r="C12">
        <f>+DAY(Tabla1[[#This Row],[FECHA]])</f>
        <v>10</v>
      </c>
      <c r="D12">
        <f>+MONTH(Tabla1[[#This Row],[FECHA]])</f>
        <v>9</v>
      </c>
      <c r="E12" t="s">
        <v>1</v>
      </c>
      <c r="F12" t="s">
        <v>0</v>
      </c>
      <c r="G12">
        <v>870120</v>
      </c>
      <c r="H12" t="s">
        <v>280</v>
      </c>
      <c r="I12" t="s">
        <v>281</v>
      </c>
      <c r="J12" s="3">
        <v>0</v>
      </c>
      <c r="K12" s="3">
        <v>0</v>
      </c>
      <c r="L12" s="3">
        <v>0</v>
      </c>
      <c r="M12" s="3">
        <v>34.03</v>
      </c>
      <c r="N12" s="3">
        <v>0</v>
      </c>
      <c r="O12" s="3">
        <v>0</v>
      </c>
      <c r="P12" s="3">
        <v>0</v>
      </c>
      <c r="Q12" s="3">
        <v>4.4239000000000006</v>
      </c>
      <c r="R12" s="3">
        <v>38.453900000000004</v>
      </c>
      <c r="S12">
        <v>3</v>
      </c>
    </row>
    <row r="13" spans="1:19" x14ac:dyDescent="0.25">
      <c r="A13" t="s">
        <v>263</v>
      </c>
      <c r="B13" t="s">
        <v>275</v>
      </c>
      <c r="C13">
        <f>+DAY(Tabla1[[#This Row],[FECHA]])</f>
        <v>14</v>
      </c>
      <c r="D13">
        <f>+MONTH(Tabla1[[#This Row],[FECHA]])</f>
        <v>9</v>
      </c>
      <c r="E13" t="s">
        <v>1</v>
      </c>
      <c r="F13" t="s">
        <v>0</v>
      </c>
      <c r="G13">
        <v>1061</v>
      </c>
      <c r="H13" t="s">
        <v>276</v>
      </c>
      <c r="I13" t="s">
        <v>277</v>
      </c>
      <c r="J13" s="3">
        <v>396.8</v>
      </c>
      <c r="K13" s="3">
        <v>0</v>
      </c>
      <c r="L13" s="3">
        <v>0</v>
      </c>
      <c r="M13" s="3">
        <v>67.5</v>
      </c>
      <c r="N13" s="3">
        <v>0</v>
      </c>
      <c r="O13" s="3">
        <v>0</v>
      </c>
      <c r="P13" s="3">
        <v>0</v>
      </c>
      <c r="Q13" s="33">
        <v>8.7750000000000004</v>
      </c>
      <c r="R13" s="3">
        <v>473.07499999999999</v>
      </c>
      <c r="S13">
        <v>3</v>
      </c>
    </row>
    <row r="14" spans="1:19" x14ac:dyDescent="0.25">
      <c r="A14" t="s">
        <v>263</v>
      </c>
      <c r="B14" t="s">
        <v>283</v>
      </c>
      <c r="C14">
        <f>+DAY(Tabla1[[#This Row],[FECHA]])</f>
        <v>23</v>
      </c>
      <c r="D14">
        <f>+MONTH(Tabla1[[#This Row],[FECHA]])</f>
        <v>9</v>
      </c>
      <c r="E14" t="s">
        <v>1</v>
      </c>
      <c r="F14" t="s">
        <v>0</v>
      </c>
      <c r="G14">
        <v>493</v>
      </c>
      <c r="H14" t="s">
        <v>284</v>
      </c>
      <c r="I14" t="s">
        <v>285</v>
      </c>
      <c r="J14" s="3">
        <v>0</v>
      </c>
      <c r="K14" s="3">
        <v>0</v>
      </c>
      <c r="L14" s="3">
        <v>0</v>
      </c>
      <c r="M14" s="3">
        <v>898.2</v>
      </c>
      <c r="N14" s="3">
        <v>0</v>
      </c>
      <c r="O14" s="3">
        <v>0</v>
      </c>
      <c r="P14" s="3">
        <v>0</v>
      </c>
      <c r="Q14" s="33">
        <v>116.76600000000001</v>
      </c>
      <c r="R14" s="3">
        <v>1014.966</v>
      </c>
      <c r="S14">
        <v>3</v>
      </c>
    </row>
    <row r="15" spans="1:19" x14ac:dyDescent="0.25">
      <c r="A15" t="s">
        <v>263</v>
      </c>
      <c r="B15" t="s">
        <v>264</v>
      </c>
      <c r="C15">
        <f>+DAY(Tabla1[[#This Row],[FECHA]])</f>
        <v>24</v>
      </c>
      <c r="D15">
        <f>+MONTH(Tabla1[[#This Row],[FECHA]])</f>
        <v>9</v>
      </c>
      <c r="E15" t="s">
        <v>1</v>
      </c>
      <c r="F15" t="s">
        <v>0</v>
      </c>
      <c r="G15">
        <v>1286</v>
      </c>
      <c r="H15" t="s">
        <v>278</v>
      </c>
      <c r="I15" t="s">
        <v>279</v>
      </c>
      <c r="J15" s="3">
        <v>0</v>
      </c>
      <c r="K15" s="3">
        <v>0</v>
      </c>
      <c r="L15" s="3">
        <v>0</v>
      </c>
      <c r="M15" s="3">
        <v>18.32</v>
      </c>
      <c r="N15" s="3">
        <v>0</v>
      </c>
      <c r="O15" s="3">
        <v>0</v>
      </c>
      <c r="P15" s="3">
        <v>0</v>
      </c>
      <c r="Q15" s="33">
        <v>2.3816000000000002</v>
      </c>
      <c r="R15" s="3">
        <v>20.701599999999999</v>
      </c>
      <c r="S15">
        <v>3</v>
      </c>
    </row>
    <row r="16" spans="1:19" x14ac:dyDescent="0.25">
      <c r="A16" t="s">
        <v>263</v>
      </c>
      <c r="B16" t="s">
        <v>264</v>
      </c>
      <c r="C16">
        <f>+DAY(Tabla1[[#This Row],[FECHA]])</f>
        <v>24</v>
      </c>
      <c r="D16">
        <f>+MONTH(Tabla1[[#This Row],[FECHA]])</f>
        <v>9</v>
      </c>
      <c r="E16" t="s">
        <v>1</v>
      </c>
      <c r="F16" t="s">
        <v>0</v>
      </c>
      <c r="G16">
        <v>1210</v>
      </c>
      <c r="H16" t="s">
        <v>276</v>
      </c>
      <c r="I16" t="s">
        <v>277</v>
      </c>
      <c r="J16" s="3">
        <v>0</v>
      </c>
      <c r="K16" s="3">
        <v>0</v>
      </c>
      <c r="L16" s="3">
        <v>0</v>
      </c>
      <c r="M16" s="3">
        <v>50</v>
      </c>
      <c r="N16" s="3">
        <v>0</v>
      </c>
      <c r="O16" s="3">
        <v>0</v>
      </c>
      <c r="P16" s="3">
        <v>0</v>
      </c>
      <c r="Q16" s="33">
        <v>6.5</v>
      </c>
      <c r="R16" s="3">
        <v>56.5</v>
      </c>
      <c r="S16">
        <v>3</v>
      </c>
    </row>
    <row r="17" spans="1:19" x14ac:dyDescent="0.25">
      <c r="A17" t="s">
        <v>263</v>
      </c>
      <c r="B17" t="s">
        <v>264</v>
      </c>
      <c r="C17">
        <f>+DAY(Tabla1[[#This Row],[FECHA]])</f>
        <v>24</v>
      </c>
      <c r="D17">
        <f>+MONTH(Tabla1[[#This Row],[FECHA]])</f>
        <v>9</v>
      </c>
      <c r="E17" t="s">
        <v>265</v>
      </c>
      <c r="F17" t="s">
        <v>266</v>
      </c>
      <c r="G17">
        <v>17632819</v>
      </c>
      <c r="H17" s="1" t="s">
        <v>273</v>
      </c>
      <c r="I17" t="s">
        <v>274</v>
      </c>
      <c r="J17" s="3">
        <v>0</v>
      </c>
      <c r="K17" s="3">
        <v>18</v>
      </c>
      <c r="L17" s="3">
        <v>0</v>
      </c>
      <c r="M17" s="3">
        <v>0</v>
      </c>
      <c r="N17" s="3">
        <v>0</v>
      </c>
      <c r="O17" s="3">
        <v>2238.08</v>
      </c>
      <c r="P17" s="3">
        <v>0</v>
      </c>
      <c r="Q17" s="33">
        <f>+Tabla1[[#This Row],[IMPOR BIENES]]*0.13</f>
        <v>290.9504</v>
      </c>
      <c r="R17" s="3">
        <f>+Tabla1[[#This Row],[I. EXENTAS]]+Tabla1[[#This Row],[IMPOR BIENES]]+Tabla1[[#This Row],[IVA]]</f>
        <v>2547.0304000000001</v>
      </c>
      <c r="S17">
        <v>3</v>
      </c>
    </row>
    <row r="18" spans="1:19" x14ac:dyDescent="0.25">
      <c r="A18" t="s">
        <v>87</v>
      </c>
      <c r="B18" t="s">
        <v>255</v>
      </c>
      <c r="C18">
        <f>+DAY(Tabla1[[#This Row],[FECHA]])</f>
        <v>31</v>
      </c>
      <c r="D18">
        <f>+MONTH(Tabla1[[#This Row],[FECHA]])</f>
        <v>7</v>
      </c>
      <c r="E18" t="s">
        <v>1</v>
      </c>
      <c r="F18" t="s">
        <v>0</v>
      </c>
      <c r="G18">
        <v>4393014</v>
      </c>
      <c r="H18" t="s">
        <v>256</v>
      </c>
      <c r="I18" t="s">
        <v>257</v>
      </c>
      <c r="J18" s="3">
        <v>0</v>
      </c>
      <c r="K18" s="3">
        <v>0</v>
      </c>
      <c r="L18" s="3">
        <v>0</v>
      </c>
      <c r="M18" s="3">
        <v>56.25</v>
      </c>
      <c r="N18" s="3">
        <v>0</v>
      </c>
      <c r="O18" s="3">
        <v>0</v>
      </c>
      <c r="P18" s="3">
        <v>0</v>
      </c>
      <c r="Q18" s="3">
        <v>7.3125</v>
      </c>
      <c r="R18" s="3">
        <v>63.5625</v>
      </c>
      <c r="S18">
        <v>3</v>
      </c>
    </row>
    <row r="19" spans="1:19" x14ac:dyDescent="0.25">
      <c r="A19" t="s">
        <v>87</v>
      </c>
      <c r="B19" t="s">
        <v>252</v>
      </c>
      <c r="C19">
        <f>+DAY(Tabla1[[#This Row],[FECHA]])</f>
        <v>2</v>
      </c>
      <c r="D19">
        <f>+MONTH(Tabla1[[#This Row],[FECHA]])</f>
        <v>8</v>
      </c>
      <c r="E19" t="s">
        <v>1</v>
      </c>
      <c r="F19" t="s">
        <v>0</v>
      </c>
      <c r="G19">
        <v>192</v>
      </c>
      <c r="H19" t="s">
        <v>253</v>
      </c>
      <c r="I19" t="s">
        <v>254</v>
      </c>
      <c r="J19" s="3">
        <v>0</v>
      </c>
      <c r="K19" s="3">
        <v>0</v>
      </c>
      <c r="L19" s="3">
        <v>0</v>
      </c>
      <c r="M19" s="3">
        <v>140</v>
      </c>
      <c r="N19" s="3">
        <v>0</v>
      </c>
      <c r="O19" s="3">
        <v>0</v>
      </c>
      <c r="P19" s="3">
        <v>0</v>
      </c>
      <c r="Q19" s="3">
        <v>18.2</v>
      </c>
      <c r="R19" s="3">
        <v>158.19999999999999</v>
      </c>
      <c r="S19">
        <v>3</v>
      </c>
    </row>
    <row r="20" spans="1:19" x14ac:dyDescent="0.25">
      <c r="A20" t="s">
        <v>87</v>
      </c>
      <c r="B20" t="s">
        <v>261</v>
      </c>
      <c r="C20">
        <f>+DAY(Tabla1[[#This Row],[FECHA]])</f>
        <v>12</v>
      </c>
      <c r="D20">
        <f>+MONTH(Tabla1[[#This Row],[FECHA]])</f>
        <v>8</v>
      </c>
      <c r="E20" t="s">
        <v>1</v>
      </c>
      <c r="F20" t="s">
        <v>0</v>
      </c>
      <c r="G20">
        <v>87575</v>
      </c>
      <c r="H20" t="s">
        <v>259</v>
      </c>
      <c r="I20" t="s">
        <v>260</v>
      </c>
      <c r="J20" s="3">
        <v>0</v>
      </c>
      <c r="K20" s="3">
        <v>0</v>
      </c>
      <c r="L20" s="3">
        <v>0</v>
      </c>
      <c r="M20" s="3">
        <v>450</v>
      </c>
      <c r="N20" s="3">
        <v>0</v>
      </c>
      <c r="O20" s="3">
        <v>0</v>
      </c>
      <c r="P20" s="3">
        <v>0</v>
      </c>
      <c r="Q20" s="3">
        <v>58.5</v>
      </c>
      <c r="R20" s="3">
        <v>508.5</v>
      </c>
      <c r="S20">
        <v>3</v>
      </c>
    </row>
    <row r="21" spans="1:19" x14ac:dyDescent="0.25">
      <c r="A21" t="s">
        <v>87</v>
      </c>
      <c r="B21" t="s">
        <v>258</v>
      </c>
      <c r="C21">
        <f>+DAY(Tabla1[[#This Row],[FECHA]])</f>
        <v>13</v>
      </c>
      <c r="D21">
        <f>+MONTH(Tabla1[[#This Row],[FECHA]])</f>
        <v>8</v>
      </c>
      <c r="E21" t="s">
        <v>1</v>
      </c>
      <c r="F21" t="s">
        <v>0</v>
      </c>
      <c r="G21">
        <v>88160</v>
      </c>
      <c r="H21" t="s">
        <v>259</v>
      </c>
      <c r="I21" t="s">
        <v>260</v>
      </c>
      <c r="J21" s="3">
        <v>0</v>
      </c>
      <c r="K21" s="3">
        <v>0</v>
      </c>
      <c r="L21" s="3">
        <v>0</v>
      </c>
      <c r="M21" s="3">
        <v>370.8</v>
      </c>
      <c r="N21" s="3">
        <v>0</v>
      </c>
      <c r="O21" s="3">
        <v>0</v>
      </c>
      <c r="P21" s="3">
        <v>0</v>
      </c>
      <c r="Q21" s="3">
        <v>48.204000000000001</v>
      </c>
      <c r="R21" s="3">
        <v>419.00400000000002</v>
      </c>
      <c r="S21">
        <v>3</v>
      </c>
    </row>
    <row r="22" spans="1:19" x14ac:dyDescent="0.25">
      <c r="A22" t="s">
        <v>272</v>
      </c>
      <c r="J22" s="34"/>
      <c r="K22" s="34"/>
      <c r="L22" s="34"/>
      <c r="M22" s="34"/>
      <c r="N22" s="34"/>
      <c r="O22" s="34"/>
      <c r="P22" s="34"/>
      <c r="Q22" s="34"/>
      <c r="R22" s="34"/>
    </row>
  </sheetData>
  <dataConsolidate/>
  <conditionalFormatting sqref="G23:G1048576 G1:G21">
    <cfRule type="duplicateValues" dxfId="20" priority="1"/>
    <cfRule type="duplicateValues" dxfId="19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311</v>
      </c>
    </row>
    <row r="3" spans="2:4" x14ac:dyDescent="0.25">
      <c r="B3" s="6" t="s">
        <v>2</v>
      </c>
      <c r="D3" s="13" t="s">
        <v>312</v>
      </c>
    </row>
    <row r="4" spans="2:4" x14ac:dyDescent="0.25">
      <c r="B4" s="6" t="s">
        <v>3</v>
      </c>
      <c r="D4" s="16" t="s">
        <v>1</v>
      </c>
    </row>
    <row r="5" spans="2:4" x14ac:dyDescent="0.25">
      <c r="B5" s="6" t="s">
        <v>4</v>
      </c>
      <c r="D5" s="16" t="s">
        <v>0</v>
      </c>
    </row>
    <row r="6" spans="2:4" x14ac:dyDescent="0.25">
      <c r="B6" s="7" t="s">
        <v>28</v>
      </c>
      <c r="D6" s="17" t="s">
        <v>267</v>
      </c>
    </row>
    <row r="7" spans="2:4" x14ac:dyDescent="0.25">
      <c r="B7" s="6" t="s">
        <v>27</v>
      </c>
      <c r="D7" s="17" t="s">
        <v>268</v>
      </c>
    </row>
    <row r="8" spans="2:4" x14ac:dyDescent="0.25">
      <c r="B8" s="6" t="s">
        <v>26</v>
      </c>
      <c r="D8" s="18"/>
    </row>
    <row r="9" spans="2:4" x14ac:dyDescent="0.25">
      <c r="B9" s="6" t="s">
        <v>25</v>
      </c>
      <c r="D9" s="19">
        <f>+D8</f>
        <v>0</v>
      </c>
    </row>
    <row r="10" spans="2:4" x14ac:dyDescent="0.25">
      <c r="B10" s="6" t="s">
        <v>24</v>
      </c>
      <c r="D10" s="20" t="s">
        <v>313</v>
      </c>
    </row>
    <row r="11" spans="2:4" x14ac:dyDescent="0.25">
      <c r="B11" s="7" t="s">
        <v>88</v>
      </c>
      <c r="D11" s="28" t="str">
        <f>IFERROR(VLOOKUP(D10,'base de clientes'!A:B,2,0),"No existe")</f>
        <v>BACK UP SYSTEM S.A DE C.V.</v>
      </c>
    </row>
    <row r="12" spans="2:4" x14ac:dyDescent="0.25">
      <c r="B12" s="7" t="s">
        <v>90</v>
      </c>
      <c r="D12" s="21">
        <v>0</v>
      </c>
    </row>
    <row r="13" spans="2:4" x14ac:dyDescent="0.25">
      <c r="B13" s="7" t="s">
        <v>89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1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91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V8"/>
  <sheetViews>
    <sheetView topLeftCell="E1" workbookViewId="0">
      <selection activeCell="R3" sqref="R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1" width="15.140625" style="3" customWidth="1"/>
  </cols>
  <sheetData>
    <row r="2" spans="5:22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88</v>
      </c>
      <c r="O2" s="3" t="s">
        <v>90</v>
      </c>
      <c r="P2" s="3" t="s">
        <v>89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91</v>
      </c>
      <c r="V2" t="s">
        <v>18</v>
      </c>
    </row>
    <row r="3" spans="5:22" x14ac:dyDescent="0.25">
      <c r="E3" t="s">
        <v>311</v>
      </c>
      <c r="F3" t="s">
        <v>312</v>
      </c>
      <c r="G3" t="s">
        <v>1</v>
      </c>
      <c r="H3" t="s">
        <v>0</v>
      </c>
      <c r="I3" t="s">
        <v>267</v>
      </c>
      <c r="J3" t="s">
        <v>268</v>
      </c>
      <c r="K3">
        <v>172</v>
      </c>
      <c r="L3">
        <v>172</v>
      </c>
      <c r="M3" t="s">
        <v>313</v>
      </c>
      <c r="N3" t="s">
        <v>314</v>
      </c>
      <c r="O3" s="3">
        <v>0</v>
      </c>
      <c r="P3" s="3">
        <v>0</v>
      </c>
      <c r="Q3" s="3">
        <v>675</v>
      </c>
      <c r="R3" s="3">
        <v>87.75</v>
      </c>
      <c r="S3" s="3">
        <v>0</v>
      </c>
      <c r="T3" s="3">
        <v>0</v>
      </c>
      <c r="U3" s="3">
        <v>762.75</v>
      </c>
      <c r="V3" t="s">
        <v>1</v>
      </c>
    </row>
    <row r="4" spans="5:22" x14ac:dyDescent="0.25">
      <c r="E4" t="s">
        <v>297</v>
      </c>
      <c r="F4" t="s">
        <v>308</v>
      </c>
      <c r="G4" t="s">
        <v>1</v>
      </c>
      <c r="H4" t="s">
        <v>0</v>
      </c>
      <c r="I4" t="s">
        <v>267</v>
      </c>
      <c r="J4" t="s">
        <v>268</v>
      </c>
      <c r="K4">
        <v>171</v>
      </c>
      <c r="L4">
        <v>171</v>
      </c>
      <c r="M4" t="s">
        <v>295</v>
      </c>
      <c r="N4" t="s">
        <v>296</v>
      </c>
      <c r="O4" s="3">
        <v>0</v>
      </c>
      <c r="P4" s="3">
        <v>0</v>
      </c>
      <c r="Q4" s="3">
        <v>5050</v>
      </c>
      <c r="R4" s="3">
        <v>656.5</v>
      </c>
      <c r="S4" s="3">
        <v>0</v>
      </c>
      <c r="T4" s="3">
        <v>0</v>
      </c>
      <c r="U4" s="3">
        <v>5706.5</v>
      </c>
      <c r="V4" t="s">
        <v>1</v>
      </c>
    </row>
    <row r="5" spans="5:22" x14ac:dyDescent="0.25">
      <c r="E5" t="s">
        <v>291</v>
      </c>
      <c r="F5" t="s">
        <v>292</v>
      </c>
      <c r="G5" t="s">
        <v>1</v>
      </c>
      <c r="H5" t="s">
        <v>0</v>
      </c>
      <c r="I5" t="s">
        <v>267</v>
      </c>
      <c r="J5" t="s">
        <v>268</v>
      </c>
      <c r="K5">
        <v>170</v>
      </c>
      <c r="L5">
        <v>170</v>
      </c>
      <c r="M5" t="s">
        <v>293</v>
      </c>
      <c r="N5" t="s">
        <v>294</v>
      </c>
      <c r="O5" s="3">
        <v>0</v>
      </c>
      <c r="P5" s="3">
        <v>0</v>
      </c>
      <c r="Q5" s="3">
        <v>390</v>
      </c>
      <c r="R5" s="3">
        <v>50.7</v>
      </c>
      <c r="S5" s="3">
        <v>0</v>
      </c>
      <c r="T5" s="3">
        <v>0</v>
      </c>
      <c r="U5" s="3">
        <v>440.7</v>
      </c>
      <c r="V5" t="s">
        <v>1</v>
      </c>
    </row>
    <row r="6" spans="5:22" x14ac:dyDescent="0.25">
      <c r="E6" t="s">
        <v>289</v>
      </c>
      <c r="F6" t="s">
        <v>286</v>
      </c>
      <c r="G6" t="s">
        <v>1</v>
      </c>
      <c r="H6" t="s">
        <v>0</v>
      </c>
      <c r="I6" t="s">
        <v>267</v>
      </c>
      <c r="J6" t="s">
        <v>268</v>
      </c>
      <c r="K6">
        <v>169</v>
      </c>
      <c r="L6">
        <v>169</v>
      </c>
      <c r="M6" t="s">
        <v>287</v>
      </c>
      <c r="N6" t="s">
        <v>288</v>
      </c>
      <c r="O6" s="3">
        <v>0</v>
      </c>
      <c r="P6" s="3">
        <v>0</v>
      </c>
      <c r="Q6" s="3">
        <v>1655</v>
      </c>
      <c r="R6" s="3">
        <v>215.15</v>
      </c>
      <c r="S6" s="3">
        <v>0</v>
      </c>
      <c r="T6" s="3">
        <v>0</v>
      </c>
      <c r="U6" s="3">
        <v>1870.15</v>
      </c>
      <c r="V6" t="s">
        <v>1</v>
      </c>
    </row>
    <row r="7" spans="5:22" x14ac:dyDescent="0.25">
      <c r="E7" t="s">
        <v>263</v>
      </c>
      <c r="F7" t="s">
        <v>271</v>
      </c>
      <c r="G7" t="s">
        <v>1</v>
      </c>
      <c r="H7" t="s">
        <v>0</v>
      </c>
      <c r="I7" t="s">
        <v>267</v>
      </c>
      <c r="J7" t="s">
        <v>268</v>
      </c>
      <c r="K7">
        <v>168</v>
      </c>
      <c r="L7">
        <v>168</v>
      </c>
      <c r="M7" t="s">
        <v>269</v>
      </c>
      <c r="N7" t="s">
        <v>270</v>
      </c>
      <c r="O7" s="3">
        <v>0</v>
      </c>
      <c r="P7" s="3">
        <v>0</v>
      </c>
      <c r="Q7" s="3">
        <v>300</v>
      </c>
      <c r="R7" s="3">
        <v>39</v>
      </c>
      <c r="S7" s="3">
        <v>0</v>
      </c>
      <c r="T7" s="3">
        <v>0</v>
      </c>
      <c r="U7" s="3">
        <v>339</v>
      </c>
      <c r="V7" t="s">
        <v>1</v>
      </c>
    </row>
    <row r="8" spans="5:22" x14ac:dyDescent="0.25">
      <c r="E8" t="s">
        <v>272</v>
      </c>
      <c r="O8" s="2"/>
      <c r="P8" s="2"/>
      <c r="Q8" s="32">
        <f>SUBTOTAL(109,Tabla2[V. GRAVADA])</f>
        <v>8070</v>
      </c>
      <c r="R8" s="32">
        <f>SUBTOTAL(109,Tabla2[D.FISCAL])</f>
        <v>1049.0999999999999</v>
      </c>
      <c r="S8" s="2"/>
      <c r="T8" s="2"/>
      <c r="U8" s="32">
        <f>SUBTOTAL(109,Tabla2[VENTA TOTAL])</f>
        <v>9119.1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315</v>
      </c>
    </row>
    <row r="3" spans="2:4" x14ac:dyDescent="0.25">
      <c r="B3" s="6" t="s">
        <v>2</v>
      </c>
      <c r="D3" s="13" t="s">
        <v>316</v>
      </c>
    </row>
    <row r="4" spans="2:4" x14ac:dyDescent="0.25">
      <c r="B4" s="6" t="s">
        <v>3</v>
      </c>
      <c r="D4" s="16" t="s">
        <v>1</v>
      </c>
    </row>
    <row r="5" spans="2:4" x14ac:dyDescent="0.25">
      <c r="B5" s="25" t="s">
        <v>4</v>
      </c>
      <c r="D5" s="16" t="s">
        <v>251</v>
      </c>
    </row>
    <row r="6" spans="2:4" x14ac:dyDescent="0.25">
      <c r="B6" s="7" t="s">
        <v>85</v>
      </c>
      <c r="D6" s="16" t="s">
        <v>267</v>
      </c>
    </row>
    <row r="7" spans="2:4" x14ac:dyDescent="0.25">
      <c r="B7" s="7" t="s">
        <v>84</v>
      </c>
      <c r="D7" s="16" t="s">
        <v>317</v>
      </c>
    </row>
    <row r="8" spans="2:4" x14ac:dyDescent="0.25">
      <c r="B8" s="7" t="s">
        <v>83</v>
      </c>
      <c r="D8" s="18"/>
    </row>
    <row r="9" spans="2:4" x14ac:dyDescent="0.25">
      <c r="B9" s="6" t="s">
        <v>82</v>
      </c>
      <c r="D9" s="19">
        <f>+D8</f>
        <v>0</v>
      </c>
    </row>
    <row r="10" spans="2:4" x14ac:dyDescent="0.25">
      <c r="B10" s="6" t="s">
        <v>83</v>
      </c>
      <c r="D10" s="27">
        <f>+D9</f>
        <v>0</v>
      </c>
    </row>
    <row r="11" spans="2:4" x14ac:dyDescent="0.25">
      <c r="B11" s="6" t="s">
        <v>82</v>
      </c>
      <c r="D11" s="22">
        <f>+D10</f>
        <v>0</v>
      </c>
    </row>
    <row r="12" spans="2:4" x14ac:dyDescent="0.25">
      <c r="B12" s="6" t="s">
        <v>81</v>
      </c>
      <c r="D12" s="22">
        <v>0</v>
      </c>
    </row>
    <row r="13" spans="2:4" x14ac:dyDescent="0.25">
      <c r="B13" s="6" t="s">
        <v>80</v>
      </c>
      <c r="D13" s="9">
        <v>0</v>
      </c>
    </row>
    <row r="14" spans="2:4" x14ac:dyDescent="0.25">
      <c r="B14" s="6" t="s">
        <v>79</v>
      </c>
      <c r="D14" s="21">
        <v>0</v>
      </c>
    </row>
    <row r="15" spans="2:4" x14ac:dyDescent="0.25">
      <c r="B15" s="26" t="s">
        <v>78</v>
      </c>
      <c r="D15" s="21">
        <v>0</v>
      </c>
    </row>
    <row r="16" spans="2:4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9">
        <v>0</v>
      </c>
    </row>
    <row r="18" spans="2:4" x14ac:dyDescent="0.25">
      <c r="B18" s="26" t="s">
        <v>75</v>
      </c>
      <c r="D18" s="9">
        <v>0</v>
      </c>
    </row>
    <row r="19" spans="2:4" x14ac:dyDescent="0.25">
      <c r="B19" s="26" t="s">
        <v>74</v>
      </c>
      <c r="D19" s="9">
        <v>0</v>
      </c>
    </row>
    <row r="20" spans="2:4" x14ac:dyDescent="0.25">
      <c r="B20" s="26" t="s">
        <v>73</v>
      </c>
      <c r="D20" s="9">
        <v>0</v>
      </c>
    </row>
    <row r="21" spans="2:4" x14ac:dyDescent="0.25">
      <c r="B21" s="26" t="s">
        <v>72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4"/>
  <sheetViews>
    <sheetView workbookViewId="0">
      <selection activeCell="A3" sqref="A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ht="15.75" thickBot="1" x14ac:dyDescent="0.3">
      <c r="A3" t="s">
        <v>315</v>
      </c>
      <c r="B3" t="s">
        <v>316</v>
      </c>
      <c r="C3" t="s">
        <v>1</v>
      </c>
      <c r="D3" t="s">
        <v>251</v>
      </c>
      <c r="E3" t="s">
        <v>267</v>
      </c>
      <c r="F3" t="s">
        <v>317</v>
      </c>
      <c r="G3">
        <v>44</v>
      </c>
      <c r="H3">
        <v>44</v>
      </c>
      <c r="I3">
        <v>44</v>
      </c>
      <c r="J3">
        <v>44</v>
      </c>
      <c r="K3">
        <v>0</v>
      </c>
      <c r="L3" s="3">
        <v>0</v>
      </c>
      <c r="M3" s="3">
        <v>0</v>
      </c>
      <c r="N3" s="3">
        <v>0</v>
      </c>
      <c r="O3" s="3">
        <v>0</v>
      </c>
      <c r="P3" s="3">
        <v>8250</v>
      </c>
      <c r="Q3" s="3">
        <v>0</v>
      </c>
      <c r="R3" s="3">
        <v>0</v>
      </c>
      <c r="S3" s="3">
        <v>0</v>
      </c>
      <c r="T3" s="3">
        <v>0</v>
      </c>
      <c r="U3" s="3">
        <v>8250</v>
      </c>
      <c r="V3" t="s">
        <v>71</v>
      </c>
    </row>
    <row r="4" spans="1:22" ht="15.75" thickBot="1" x14ac:dyDescent="0.3">
      <c r="A4" s="35" t="s">
        <v>92</v>
      </c>
      <c r="B4" s="36"/>
      <c r="C4" s="36"/>
      <c r="D4" s="36"/>
      <c r="E4" s="36"/>
      <c r="F4" s="36"/>
      <c r="G4" s="36"/>
      <c r="H4" s="36"/>
      <c r="I4" s="36"/>
      <c r="J4" s="36"/>
      <c r="K4" s="37"/>
      <c r="L4" s="4">
        <f>+SUBTOTAL(9,Tabla3[V EXENTA])</f>
        <v>0</v>
      </c>
      <c r="M4" s="4">
        <f>+SUBTOTAL(9,Tabla3[VENTAS NO])</f>
        <v>0</v>
      </c>
      <c r="N4" s="4">
        <f>+SUBTOTAL(9,Tabla3[V NO SUJETAS])</f>
        <v>0</v>
      </c>
      <c r="O4" s="4">
        <f>+SUBTOTAL(9,Tabla3[V GRAVADAS])</f>
        <v>0</v>
      </c>
      <c r="P4" s="4">
        <f>+SUBTOTAL(9,Tabla3[EX IN CA])</f>
        <v>8250</v>
      </c>
      <c r="Q4" s="4">
        <f>+SUBTOTAL(9,Tabla3[EX OUT CA])</f>
        <v>0</v>
      </c>
      <c r="R4" s="4">
        <f>+SUBTOTAL(9,Tabla3[EX SERVICE])</f>
        <v>0</v>
      </c>
      <c r="S4" s="4">
        <f>+SUBTOTAL(9,Tabla3[V ZONA FRAN])</f>
        <v>0</v>
      </c>
      <c r="T4" s="4">
        <f>+SUBTOTAL(9,Tabla3[V CTA A 3ERO])</f>
        <v>0</v>
      </c>
      <c r="U4" s="4">
        <f>+SUBTOTAL(9,Tabla3[TOTAL VENTA])</f>
        <v>8250</v>
      </c>
      <c r="V4" s="3">
        <f>+U4/1.13</f>
        <v>7300.8849557522135</v>
      </c>
    </row>
  </sheetData>
  <mergeCells count="1">
    <mergeCell ref="A4:K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4"/>
  <sheetViews>
    <sheetView topLeftCell="A82" workbookViewId="0">
      <selection activeCell="B105" sqref="B105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30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31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  <row r="100" spans="1:2" x14ac:dyDescent="0.25">
      <c r="A100" s="1" t="s">
        <v>269</v>
      </c>
      <c r="B100" t="s">
        <v>270</v>
      </c>
    </row>
    <row r="101" spans="1:2" x14ac:dyDescent="0.25">
      <c r="A101" s="1" t="s">
        <v>287</v>
      </c>
      <c r="B101" t="s">
        <v>288</v>
      </c>
    </row>
    <row r="102" spans="1:2" x14ac:dyDescent="0.25">
      <c r="A102" s="1" t="s">
        <v>293</v>
      </c>
      <c r="B102" t="s">
        <v>294</v>
      </c>
    </row>
    <row r="103" spans="1:2" x14ac:dyDescent="0.25">
      <c r="A103" s="1" t="s">
        <v>295</v>
      </c>
      <c r="B103" t="s">
        <v>296</v>
      </c>
    </row>
    <row r="104" spans="1:2" x14ac:dyDescent="0.25">
      <c r="A104" s="1" t="s">
        <v>313</v>
      </c>
      <c r="B104" t="s">
        <v>314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7" workbookViewId="0">
      <selection sqref="A1:A560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2022-11-11T14:26:43Z</dcterms:modified>
</cp:coreProperties>
</file>