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TECHNI-POWER\2023\"/>
    </mc:Choice>
  </mc:AlternateContent>
  <xr:revisionPtr revIDLastSave="0" documentId="13_ncr:1_{D06DD115-4A47-4DD7-B4F0-A48CE032532D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state="hidden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RETENCIONES'!$A$1:$J$3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6" l="1"/>
  <c r="E5" i="29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4" i="29" l="1"/>
  <c r="E15" i="29"/>
  <c r="G2" i="30" l="1"/>
  <c r="F2" i="30" s="1"/>
  <c r="I2" i="30"/>
  <c r="H2" i="30" s="1"/>
  <c r="G3" i="30"/>
  <c r="F3" i="30" s="1"/>
  <c r="I3" i="30"/>
  <c r="H3" i="30" s="1"/>
  <c r="I5" i="31" l="1"/>
  <c r="J5" i="31"/>
  <c r="K5" i="31"/>
  <c r="L5" i="31"/>
  <c r="M5" i="31"/>
  <c r="N5" i="31"/>
  <c r="O5" i="31"/>
  <c r="P5" i="31"/>
  <c r="H5" i="31"/>
  <c r="S5" i="31"/>
  <c r="I4" i="13" l="1"/>
  <c r="D17" i="6"/>
  <c r="E6" i="29" l="1"/>
  <c r="E10" i="29"/>
  <c r="E7" i="29" l="1"/>
  <c r="P5" i="30"/>
  <c r="N5" i="30"/>
  <c r="M5" i="30"/>
  <c r="L5" i="30"/>
  <c r="K5" i="30"/>
  <c r="E13" i="29"/>
  <c r="E11" i="29"/>
  <c r="E9" i="29"/>
  <c r="E4" i="29"/>
  <c r="F5" i="29" l="1"/>
  <c r="F8" i="29"/>
  <c r="F7" i="29"/>
  <c r="I5" i="29" s="1"/>
  <c r="F12" i="29"/>
  <c r="I4" i="29" l="1"/>
  <c r="E4" i="13"/>
  <c r="I6" i="29" l="1"/>
  <c r="F4" i="13" l="1"/>
  <c r="T91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91" i="7" l="1"/>
  <c r="J4" i="13" l="1"/>
  <c r="H4" i="13"/>
  <c r="M14" i="10" l="1"/>
  <c r="N14" i="10"/>
  <c r="O14" i="10"/>
  <c r="O15" i="10" s="1"/>
  <c r="O16" i="10" s="1"/>
  <c r="P14" i="10"/>
  <c r="Q14" i="10"/>
  <c r="R14" i="10"/>
  <c r="S14" i="10"/>
  <c r="T14" i="10"/>
  <c r="U14" i="10"/>
  <c r="L14" i="10"/>
  <c r="D9" i="9"/>
  <c r="D10" i="9" s="1"/>
  <c r="D11" i="9" s="1"/>
  <c r="D22" i="9" l="1"/>
  <c r="D18" i="5" l="1"/>
  <c r="L20" i="8"/>
  <c r="M20" i="8"/>
  <c r="N20" i="8"/>
  <c r="O20" i="8"/>
  <c r="P20" i="8"/>
  <c r="Q20" i="8"/>
  <c r="K20" i="8"/>
  <c r="J91" i="7" l="1"/>
  <c r="K91" i="7"/>
  <c r="L91" i="7"/>
  <c r="M91" i="7"/>
  <c r="N91" i="7"/>
  <c r="O91" i="7"/>
  <c r="P91" i="7"/>
  <c r="I91" i="7"/>
  <c r="H91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<sst xmlns="http://schemas.openxmlformats.org/spreadsheetml/2006/main" count="26882" uniqueCount="9399">
  <si>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</si>
  <si>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</si>
  <si>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</si>
  <si>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</si>
  <si>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</si>
  <si>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</si>
  <si>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</si>
  <si>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</si>
  <si>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</si>
  <si>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</si>
  <si>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</si>
  <si>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</si>
  <si>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</si>
  <si>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</si>
  <si>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</si>
  <si>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</si>
  <si>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</si>
  <si>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</si>
  <si>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</si>
  <si>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</si>
  <si>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</si>
  <si>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</si>
  <si>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</si>
  <si>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</si>
  <si>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</si>
  <si>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</si>
  <si>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</si>
  <si>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</si>
  <si>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</si>
  <si>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</si>
  <si>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</si>
  <si>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</si>
  <si>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</si>
  <si>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</si>
  <si>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</si>
  <si>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</si>
  <si>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</si>
  <si>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</si>
  <si>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</si>
  <si>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</si>
  <si>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</si>
  <si>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</si>
  <si>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</si>
  <si>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</si>
  <si>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</si>
  <si>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</si>
  <si>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</si>
  <si>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</si>
  <si>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</si>
  <si>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</si>
  <si>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</si>
  <si>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</si>
  <si>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</si>
  <si>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</si>
  <si>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</si>
  <si>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</si>
  <si>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</si>
  <si>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</si>
  <si>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</si>
  <si>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</si>
  <si>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</si>
  <si>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</si>
  <si>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</si>
  <si>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</si>
  <si>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</si>
  <si>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</si>
  <si>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</si>
  <si>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</si>
  <si>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</si>
  <si>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</si>
  <si>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</si>
  <si>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</si>
  <si>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</si>
  <si>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</si>
  <si>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</si>
  <si>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</si>
  <si>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</si>
  <si>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</si>
  <si>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</si>
  <si>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</si>
  <si>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</si>
  <si>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</si>
  <si>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</si>
  <si>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</si>
  <si>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</si>
  <si>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</si>
  <si>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</si>
  <si>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</si>
  <si>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</si>
  <si>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</si>
  <si>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</si>
  <si>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</si>
  <si>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</si>
  <si>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</si>
  <si>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</si>
  <si>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</si>
  <si>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</si>
  <si>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</si>
  <si>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</si>
  <si>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</si>
  <si>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</si>
  <si>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</si>
  <si>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</si>
  <si>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</si>
  <si>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</si>
  <si>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</si>
  <si>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</si>
  <si>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</si>
  <si>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</si>
  <si>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</si>
  <si>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</si>
  <si>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</si>
  <si>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</si>
  <si>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</si>
  <si>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</si>
  <si>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</si>
  <si>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</si>
  <si>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</si>
  <si>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</si>
  <si>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</si>
  <si>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</si>
  <si>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</si>
  <si>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</si>
  <si>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</si>
  <si>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</si>
  <si>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</si>
  <si>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</si>
  <si>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</si>
  <si>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</si>
  <si>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</si>
  <si>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</si>
  <si>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</si>
  <si>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</si>
  <si>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</si>
  <si>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</si>
  <si>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</si>
  <si>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</si>
  <si>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</si>
  <si>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</si>
  <si>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</si>
  <si>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</si>
  <si>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</si>
  <si>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</si>
  <si>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</si>
  <si>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</si>
  <si>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</si>
  <si>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</si>
  <si>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</si>
  <si>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</si>
  <si>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</si>
  <si>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</si>
  <si>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</si>
  <si>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</si>
  <si>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</si>
  <si>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</si>
  <si>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</si>
  <si>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</si>
  <si>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</si>
  <si>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</si>
  <si>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</si>
  <si>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</si>
  <si>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</si>
  <si>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</si>
  <si>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</si>
  <si>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</si>
  <si>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</si>
  <si>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</si>
  <si>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</si>
  <si>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</si>
  <si>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</si>
  <si>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</si>
  <si>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</si>
  <si>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</si>
  <si>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</si>
  <si>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</si>
  <si>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</si>
  <si>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</si>
  <si>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</si>
  <si>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</si>
  <si>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</si>
  <si>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</si>
  <si>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</si>
  <si>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</si>
  <si>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</si>
  <si>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</si>
  <si>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</si>
  <si>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</si>
  <si>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</si>
  <si>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</si>
  <si>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</si>
  <si>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</si>
  <si>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</si>
  <si>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</si>
  <si>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</si>
  <si>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</si>
  <si>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</si>
  <si>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</si>
  <si>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</si>
  <si>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</si>
  <si>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</si>
  <si>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</si>
  <si>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</si>
  <si>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</si>
  <si>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</si>
  <si>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</si>
  <si>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</si>
  <si>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</si>
  <si>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</si>
  <si>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</si>
  <si>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</si>
  <si>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</si>
  <si>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</si>
  <si>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</si>
  <si>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</si>
  <si>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</si>
  <si>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</si>
  <si>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</si>
  <si>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</si>
  <si>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</si>
  <si>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</si>
  <si>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</si>
  <si>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</si>
  <si>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</si>
  <si>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</si>
  <si>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</si>
  <si>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</si>
  <si>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</si>
  <si>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</si>
  <si>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</si>
  <si>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</si>
  <si>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</si>
  <si>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</si>
  <si>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</si>
  <si>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</si>
  <si>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</si>
  <si>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</si>
  <si>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</si>
  <si>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</si>
  <si>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</si>
  <si>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</si>
  <si>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</si>
  <si>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</si>
  <si>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</si>
  <si>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</si>
  <si>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</si>
  <si>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</si>
  <si>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</si>
  <si>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</si>
  <si>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</si>
  <si>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</si>
  <si>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</si>
  <si>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</si>
  <si>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</si>
  <si>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</si>
  <si>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</si>
  <si>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</si>
  <si>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</si>
  <si>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</si>
  <si>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</si>
  <si>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</si>
  <si>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</si>
  <si>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</si>
  <si>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</si>
  <si>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</si>
  <si>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</si>
  <si>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</si>
  <si>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</si>
  <si>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</si>
  <si>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</si>
  <si>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</si>
  <si>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</si>
  <si>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</si>
  <si>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</si>
  <si>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</si>
  <si>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</si>
  <si>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</si>
  <si>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</si>
  <si>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</si>
  <si>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</si>
  <si>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</si>
  <si>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</si>
  <si>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</si>
  <si>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</si>
  <si>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</si>
  <si>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</si>
  <si>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</si>
  <si>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</si>
  <si>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</si>
  <si>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</si>
  <si>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</si>
  <si>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</si>
  <si>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</si>
  <si>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</si>
  <si>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</si>
  <si>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</si>
  <si>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</si>
  <si>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</si>
  <si>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</si>
  <si>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</si>
  <si>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</si>
  <si>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</si>
  <si>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</si>
  <si>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</si>
  <si>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</si>
  <si>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</si>
  <si>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</si>
  <si>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</si>
  <si>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</si>
  <si>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</si>
  <si>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</si>
  <si>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</si>
  <si>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</si>
  <si>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</si>
  <si>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</si>
  <si>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</si>
  <si>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</si>
  <si>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</si>
  <si>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</si>
  <si>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</si>
  <si>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</si>
  <si>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</si>
  <si>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</si>
  <si>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</si>
  <si>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</si>
  <si>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</si>
  <si>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</si>
  <si>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</si>
  <si>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</si>
  <si>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</si>
  <si>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</si>
  <si>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</si>
  <si>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</si>
  <si>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</si>
  <si>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</si>
  <si>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</si>
  <si>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</si>
  <si>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</si>
  <si>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</si>
  <si>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</si>
  <si>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</si>
  <si>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</si>
  <si>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</si>
  <si>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</si>
  <si>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</si>
  <si>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</si>
  <si>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</si>
  <si>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</si>
  <si>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</si>
  <si>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</si>
  <si>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</si>
  <si>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</si>
  <si>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</si>
  <si>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</si>
  <si>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</si>
  <si>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</si>
  <si>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</si>
  <si>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</si>
  <si>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</si>
  <si>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</si>
  <si>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</si>
  <si>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</si>
  <si>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</si>
  <si>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</si>
  <si>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</si>
  <si>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</si>
  <si>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</si>
  <si>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</si>
  <si>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</si>
  <si>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</si>
  <si>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</si>
  <si>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</si>
  <si>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</si>
  <si>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</si>
  <si>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</si>
  <si>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</si>
  <si>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</si>
  <si>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</si>
  <si>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</si>
  <si>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</si>
  <si>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</si>
  <si>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</si>
  <si>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</si>
  <si>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</si>
  <si>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</si>
  <si>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</si>
  <si>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</si>
  <si>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</si>
  <si>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</si>
  <si>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</si>
  <si>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</si>
  <si>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</si>
  <si>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</si>
  <si>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</si>
  <si>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</si>
  <si>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</si>
  <si>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</si>
  <si>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</si>
  <si>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</si>
  <si>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</si>
  <si>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</si>
  <si>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</si>
  <si>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</si>
  <si>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</si>
  <si>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</si>
  <si>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</si>
  <si>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</si>
  <si>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</si>
  <si>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</si>
  <si>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</si>
  <si>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</si>
  <si>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</si>
  <si>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</si>
  <si>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</si>
  <si>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</si>
  <si>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</si>
  <si>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</si>
  <si>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</si>
  <si>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</si>
  <si>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</si>
  <si>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</si>
  <si>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</si>
  <si>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</si>
  <si>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</si>
  <si>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</si>
  <si>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</si>
  <si>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</si>
  <si>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</si>
  <si>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</si>
  <si>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</si>
  <si>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</si>
  <si>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</si>
  <si>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</si>
  <si>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</si>
  <si>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</si>
  <si>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</si>
  <si>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</si>
  <si>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</si>
  <si>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</si>
  <si>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</si>
  <si>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</si>
  <si>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</si>
  <si>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</si>
  <si>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</si>
  <si>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</si>
  <si>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</si>
  <si>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</si>
  <si>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</si>
  <si>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</si>
  <si>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</si>
  <si>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</si>
  <si>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</si>
  <si>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</si>
  <si>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</si>
  <si>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</si>
  <si>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</si>
  <si>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</si>
  <si>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</si>
  <si>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</si>
  <si>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</si>
  <si>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</si>
  <si>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</si>
  <si>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</si>
  <si>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</si>
  <si>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</si>
  <si>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</si>
  <si>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</si>
  <si>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</si>
  <si>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</si>
  <si>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</si>
  <si>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</si>
  <si>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</si>
  <si>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</si>
  <si>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</si>
  <si>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</si>
  <si>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</si>
  <si>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</si>
  <si>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</si>
  <si>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</si>
  <si>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</si>
  <si>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</si>
  <si>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</si>
  <si>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</si>
  <si>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</si>
  <si>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</si>
  <si>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</si>
  <si>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</si>
  <si>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</si>
  <si>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</si>
  <si>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</si>
  <si>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</si>
  <si>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</si>
  <si>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</si>
  <si>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</si>
  <si>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</si>
  <si>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</si>
  <si>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</si>
  <si>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</si>
  <si>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</si>
  <si>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</si>
  <si>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</si>
  <si>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</si>
  <si>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</si>
  <si>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</si>
  <si>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</si>
  <si>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</si>
  <si>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</si>
  <si>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</si>
  <si>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</si>
  <si>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</si>
  <si>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</si>
  <si>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</si>
  <si>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</si>
  <si>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</si>
  <si>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</si>
  <si>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</si>
  <si>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</si>
  <si>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</si>
  <si>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</si>
  <si>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</si>
  <si>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</si>
  <si>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</si>
  <si>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</si>
  <si>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</si>
  <si>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</si>
  <si>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</si>
  <si>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</si>
  <si>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</si>
  <si>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</si>
  <si>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</si>
  <si>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</si>
  <si>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</si>
  <si>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</si>
  <si>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</si>
  <si>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</si>
  <si>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</si>
  <si>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</si>
  <si>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</si>
  <si>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</si>
  <si>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</si>
  <si>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</si>
  <si>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</si>
  <si>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</si>
  <si>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</si>
  <si>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</si>
  <si>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</si>
  <si>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</si>
  <si>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</si>
  <si>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</si>
  <si>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</si>
  <si>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</si>
  <si>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</si>
  <si>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</si>
  <si>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</si>
  <si>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</si>
  <si>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</si>
  <si>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</si>
  <si>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</si>
  <si>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</si>
  <si>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</si>
  <si>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</si>
  <si>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</si>
  <si>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</si>
  <si>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</si>
  <si>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</si>
  <si>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</si>
  <si>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</si>
  <si>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</si>
  <si>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</si>
  <si>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</si>
  <si>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</si>
  <si>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</si>
  <si>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</si>
  <si>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</si>
  <si>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</si>
  <si>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</si>
  <si>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</si>
  <si>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</si>
  <si>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</si>
  <si>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</si>
  <si>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</si>
  <si>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</si>
  <si>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</si>
  <si>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</si>
  <si>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</si>
  <si>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</si>
  <si>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</si>
  <si>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</si>
  <si>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</si>
  <si>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</si>
  <si>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</si>
  <si>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</si>
  <si>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</si>
  <si>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</si>
  <si>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</si>
  <si>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</si>
  <si>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</si>
  <si>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</si>
  <si>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</si>
  <si>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</si>
  <si>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</si>
  <si>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</si>
  <si>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</si>
  <si>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</si>
  <si>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</si>
  <si>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</si>
  <si>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</si>
  <si>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</si>
  <si>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</si>
  <si>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</si>
  <si>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</si>
  <si>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</si>
  <si>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</si>
  <si>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</si>
  <si>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</si>
  <si>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</si>
  <si>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</si>
  <si>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</si>
  <si>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</si>
  <si>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</si>
  <si>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</si>
  <si>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</si>
  <si>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</si>
  <si>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</si>
  <si>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</si>
  <si>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</si>
  <si>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</si>
  <si>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</si>
  <si>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</si>
  <si>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</si>
  <si>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</si>
  <si>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</si>
  <si>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</si>
  <si>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</si>
  <si>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</si>
  <si>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</si>
  <si>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</si>
  <si>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</si>
  <si>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</si>
  <si>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</si>
  <si>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</si>
  <si>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</si>
  <si>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</si>
  <si>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</si>
  <si>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</si>
  <si>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</si>
  <si>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</si>
  <si>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</si>
  <si>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</si>
  <si>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</si>
  <si>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</si>
  <si>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</si>
  <si>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</si>
  <si>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</si>
  <si>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</si>
  <si>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</si>
  <si>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</si>
  <si>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</si>
  <si>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</si>
  <si>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</si>
  <si>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</si>
  <si>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</si>
  <si>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</si>
  <si>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</si>
  <si>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</si>
  <si>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</si>
  <si>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</si>
  <si>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</si>
  <si>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</si>
  <si>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</si>
  <si>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</si>
  <si>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</si>
  <si>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</si>
  <si>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</si>
  <si>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</si>
  <si>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</si>
  <si>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</si>
  <si>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</si>
  <si>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</si>
  <si>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</si>
  <si>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</si>
  <si>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</si>
  <si>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</si>
  <si>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</si>
  <si>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</si>
  <si>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</si>
  <si>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</si>
  <si>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</si>
  <si>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</si>
  <si>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</si>
  <si>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</si>
  <si>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</si>
  <si>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</si>
  <si>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</si>
  <si>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</si>
  <si>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</si>
  <si>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</si>
  <si>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</si>
  <si>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</si>
  <si>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</si>
  <si>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</si>
  <si>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</si>
  <si>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</si>
  <si>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</si>
  <si>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</si>
  <si>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</si>
  <si>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</si>
  <si>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</si>
  <si>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</si>
  <si>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</si>
  <si>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</si>
  <si>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</si>
  <si>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</si>
  <si>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</si>
  <si>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</si>
  <si>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</si>
  <si>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</si>
  <si>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</si>
  <si>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</si>
  <si>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</si>
  <si>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</si>
  <si>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</si>
  <si>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</si>
  <si>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</si>
  <si>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</si>
  <si>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</si>
  <si>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</si>
  <si>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</si>
  <si>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</si>
  <si>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</si>
  <si>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</si>
  <si>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</si>
  <si>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</si>
  <si>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</si>
  <si>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</si>
  <si>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</si>
  <si>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</si>
  <si>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</si>
  <si>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</si>
  <si>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</si>
  <si>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</si>
  <si>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</si>
  <si>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</si>
  <si>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</si>
  <si>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</si>
  <si>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</si>
  <si>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</si>
  <si>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</si>
  <si>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</si>
  <si>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</si>
  <si>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</si>
  <si>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</si>
  <si>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</si>
  <si>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</si>
  <si>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</si>
  <si>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</si>
  <si>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</si>
  <si>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</si>
  <si>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</si>
  <si>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</si>
  <si>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</si>
  <si>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</si>
  <si>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</si>
  <si>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</si>
  <si>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</si>
  <si>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</si>
  <si>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</si>
  <si>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</si>
  <si>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</si>
  <si>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</si>
  <si>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</si>
  <si>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</si>
  <si>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</si>
  <si>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</si>
  <si>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</si>
  <si>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</si>
  <si>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</si>
  <si>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</si>
  <si>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</si>
  <si>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</si>
  <si>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</si>
  <si>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</si>
  <si>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</si>
  <si>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</si>
  <si>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</si>
  <si>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</si>
  <si>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</si>
  <si>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</si>
  <si>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</si>
  <si>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</si>
  <si>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</si>
  <si>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</si>
  <si>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</si>
  <si>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</si>
  <si>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</si>
  <si>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</si>
  <si>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</si>
  <si>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</si>
  <si>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</si>
  <si>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</si>
  <si>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</si>
  <si>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</si>
  <si>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</si>
  <si>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</si>
  <si>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</si>
  <si>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</si>
  <si>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</si>
  <si>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</si>
  <si>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</si>
  <si>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</si>
  <si>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</si>
  <si>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</si>
  <si>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</si>
  <si>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</si>
  <si>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</si>
  <si>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</si>
  <si>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</si>
  <si>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</si>
  <si>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</si>
  <si>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</si>
  <si>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</si>
  <si>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</si>
  <si>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</si>
  <si>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</si>
  <si>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</si>
  <si>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</si>
  <si>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</si>
  <si>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</si>
  <si>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</si>
  <si>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</si>
  <si>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</si>
  <si>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</si>
  <si>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</si>
  <si>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</si>
  <si>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</si>
  <si>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</si>
  <si>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</si>
  <si>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</si>
  <si>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</si>
  <si>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</si>
  <si>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</si>
  <si>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</si>
  <si>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</si>
  <si>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</si>
  <si>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</si>
  <si>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</si>
  <si>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</si>
  <si>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</si>
  <si>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</si>
  <si>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</si>
  <si>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</si>
  <si>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</si>
  <si>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</si>
  <si>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</si>
  <si>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</si>
  <si>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</si>
  <si>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</si>
  <si>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</si>
  <si>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</si>
  <si>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</si>
  <si>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</si>
  <si>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</si>
  <si>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</si>
  <si>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</si>
  <si>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</si>
  <si>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</si>
  <si>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</si>
  <si>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</si>
  <si>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</si>
  <si>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</si>
  <si>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</si>
  <si>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</si>
  <si>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</si>
  <si>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</si>
  <si>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</si>
  <si>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</si>
  <si>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</si>
  <si>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</si>
  <si>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</si>
  <si>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</si>
  <si>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</si>
  <si>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</si>
  <si>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</si>
  <si>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</si>
  <si>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</si>
  <si>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</si>
  <si>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</si>
  <si>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</si>
  <si>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</si>
  <si>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</si>
  <si>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</si>
  <si>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</si>
  <si>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</si>
  <si>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</si>
  <si>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</si>
  <si>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</si>
  <si>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</si>
  <si>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</si>
  <si>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</si>
  <si>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</si>
  <si>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</si>
  <si>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</si>
  <si>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</si>
  <si>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</si>
  <si>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</si>
  <si>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</si>
  <si>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</si>
  <si>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</si>
  <si>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</si>
  <si>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</si>
  <si>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</si>
  <si>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</si>
  <si>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</si>
  <si>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</si>
  <si>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</si>
  <si>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</si>
  <si>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</si>
  <si>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</si>
  <si>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</si>
  <si>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</si>
  <si>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</si>
  <si>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</si>
  <si>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</si>
  <si>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</si>
  <si>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</si>
  <si>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</si>
  <si>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</si>
  <si>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</si>
  <si>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</si>
  <si>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</si>
  <si>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</si>
  <si>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</si>
  <si>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</si>
  <si>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</si>
  <si>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</si>
  <si>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</si>
  <si>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</si>
  <si>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</si>
  <si>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</si>
  <si>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</si>
  <si>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</si>
  <si>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</si>
  <si>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</si>
  <si>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</si>
  <si>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</si>
  <si>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</si>
  <si>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</si>
  <si>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</si>
  <si>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</si>
  <si>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</si>
  <si>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</si>
  <si>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</si>
  <si>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</si>
  <si>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</si>
  <si>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</si>
  <si>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</si>
  <si>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</si>
  <si>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</si>
  <si>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</si>
  <si>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</si>
  <si>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</si>
  <si>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</si>
  <si>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</si>
  <si>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</si>
  <si>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</si>
  <si>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</si>
  <si>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</si>
  <si>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</si>
  <si>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</si>
  <si>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</si>
  <si>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</si>
  <si>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</si>
  <si>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</si>
  <si>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</si>
  <si>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</si>
  <si>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</si>
  <si>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</si>
  <si>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</si>
  <si>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</si>
  <si>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</si>
  <si>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</si>
  <si>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</si>
  <si>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</si>
  <si>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</si>
  <si>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</si>
  <si>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</si>
  <si>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</si>
  <si>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</si>
  <si>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</si>
  <si>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</si>
  <si>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</si>
  <si>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</si>
  <si>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</si>
  <si>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</si>
  <si>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</si>
  <si>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</si>
  <si>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</si>
  <si>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</si>
  <si>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</si>
  <si>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</si>
  <si>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</si>
  <si>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</si>
  <si>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</si>
  <si>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</si>
  <si>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</si>
  <si>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</si>
  <si>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</si>
  <si>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</si>
  <si>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</si>
  <si>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</si>
  <si>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</si>
  <si>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</si>
  <si>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</si>
  <si>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</si>
  <si>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</si>
  <si>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</si>
  <si>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</si>
  <si>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</si>
  <si>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</si>
  <si>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</si>
  <si>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</si>
  <si>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</si>
  <si>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</si>
  <si>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</si>
  <si>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</si>
  <si>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</si>
  <si>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</si>
  <si>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</si>
  <si>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</si>
  <si>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</si>
  <si>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</si>
  <si>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</si>
  <si>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</si>
  <si>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</si>
  <si>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</si>
  <si>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</si>
  <si>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</si>
  <si>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</si>
  <si>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</si>
  <si>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</si>
  <si>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</si>
  <si>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</si>
  <si>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</si>
  <si>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</si>
  <si>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</si>
  <si>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</si>
  <si>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</si>
  <si>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</si>
  <si>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</si>
  <si>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</si>
  <si>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</si>
  <si>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</si>
  <si>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</si>
  <si>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</si>
  <si>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</si>
  <si>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</si>
  <si>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</si>
  <si>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</si>
  <si>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</si>
  <si>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</si>
  <si>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</si>
  <si>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</si>
  <si>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</si>
  <si>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</si>
  <si>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</si>
  <si>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</si>
  <si>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</si>
  <si>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</si>
  <si>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</si>
  <si>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</si>
  <si>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</si>
  <si>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</si>
  <si>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</si>
  <si>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</si>
  <si>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</si>
  <si>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</si>
  <si>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</si>
  <si>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</si>
  <si>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</si>
  <si>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</si>
  <si>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</si>
  <si>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</si>
  <si>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</si>
  <si>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</si>
  <si>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</si>
  <si>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</si>
  <si>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</si>
  <si>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</si>
  <si>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</si>
  <si>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</si>
  <si>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</si>
  <si>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</si>
  <si>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</si>
  <si>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</si>
  <si>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</si>
  <si>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</si>
  <si>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</si>
  <si>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</si>
  <si>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</si>
  <si>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</si>
  <si>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</si>
  <si>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</si>
  <si>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</si>
  <si>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</si>
  <si>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</si>
  <si>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</si>
  <si>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</si>
  <si>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</si>
  <si>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</si>
  <si>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</si>
  <si>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</si>
  <si>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</si>
  <si>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</si>
  <si>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</si>
  <si>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</si>
  <si>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</si>
  <si>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</si>
  <si>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</si>
  <si>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</si>
  <si>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</si>
  <si>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</si>
  <si>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</si>
  <si>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</si>
  <si>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</si>
  <si>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</si>
  <si>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</si>
  <si>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</si>
  <si>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</si>
  <si>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</si>
  <si>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</si>
  <si>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</si>
  <si>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</si>
  <si>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</si>
  <si>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</si>
  <si>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</si>
  <si>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</si>
  <si>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</si>
  <si>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</si>
  <si>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</si>
  <si>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</si>
  <si>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</si>
  <si>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</si>
  <si>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</si>
  <si>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</si>
  <si>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</si>
  <si>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</si>
  <si>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</si>
  <si>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</si>
  <si>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</si>
  <si>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</si>
  <si>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</si>
  <si>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</si>
  <si>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</si>
  <si>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</si>
  <si>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</si>
  <si>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</si>
  <si>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</si>
  <si>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</si>
  <si>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</si>
  <si>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</si>
  <si>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</si>
  <si>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</si>
  <si>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</si>
  <si>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</si>
  <si>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</si>
  <si>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</si>
  <si>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</si>
  <si>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</si>
  <si>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</si>
  <si>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</si>
  <si>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</si>
  <si>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</si>
  <si>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</si>
  <si>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</si>
  <si>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</si>
  <si>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</si>
  <si>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</si>
  <si>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</si>
  <si>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</si>
  <si>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</si>
  <si>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</si>
  <si>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</si>
  <si>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</si>
  <si>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</si>
  <si>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</si>
  <si>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</si>
  <si>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</si>
  <si>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</si>
  <si>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</si>
  <si>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</si>
  <si>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</si>
  <si>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</si>
  <si>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</si>
  <si>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</si>
  <si>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</si>
  <si>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</si>
  <si>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</si>
  <si>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</si>
  <si>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</si>
  <si>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</si>
  <si>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</si>
  <si>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</si>
  <si>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</si>
  <si>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</si>
  <si>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</si>
  <si>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</si>
  <si>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</si>
  <si>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</si>
  <si>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</si>
  <si>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</si>
  <si>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</si>
  <si>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</si>
  <si>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</si>
  <si>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</si>
  <si>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</si>
  <si>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</si>
  <si>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</si>
  <si>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</si>
  <si>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</si>
  <si>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</si>
  <si>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</si>
  <si>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</si>
  <si>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</si>
  <si>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</si>
  <si>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</si>
  <si>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</si>
  <si>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</si>
  <si>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</si>
  <si>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</si>
  <si>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</si>
  <si>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</si>
  <si>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</si>
  <si>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</si>
  <si>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</si>
  <si>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</si>
  <si>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</si>
  <si>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</si>
  <si>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</si>
  <si>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</si>
  <si>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</si>
  <si>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</si>
  <si>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</si>
  <si>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</si>
  <si>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</si>
  <si>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</si>
  <si>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</si>
  <si>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</si>
  <si>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</si>
  <si>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</si>
  <si>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</si>
  <si>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</si>
  <si>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</si>
  <si>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</si>
  <si>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</si>
  <si>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</si>
  <si>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</si>
  <si>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</si>
  <si>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</si>
  <si>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</si>
  <si>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</si>
  <si>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</si>
  <si>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</si>
  <si>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</si>
  <si>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</si>
  <si>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</si>
  <si>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</si>
  <si>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</si>
  <si>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</si>
  <si>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</si>
  <si>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</si>
  <si>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</si>
  <si>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</si>
  <si>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</si>
  <si>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</si>
  <si>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</si>
  <si>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</si>
  <si>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</si>
  <si>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</si>
  <si>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</si>
  <si>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</si>
  <si>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</si>
  <si>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</si>
  <si>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</si>
  <si>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</si>
  <si>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</si>
  <si>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</si>
  <si>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</si>
  <si>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</si>
  <si>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</si>
  <si>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</si>
  <si>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</si>
  <si>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</si>
  <si>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</si>
  <si>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</si>
  <si>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</si>
  <si>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</si>
  <si>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</si>
  <si>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</si>
  <si>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</si>
  <si>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</si>
  <si>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</si>
  <si>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</si>
  <si>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</si>
  <si>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</si>
  <si>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</si>
  <si>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</si>
  <si>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</si>
  <si>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</si>
  <si>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</si>
  <si>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</si>
  <si>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</si>
  <si>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</si>
  <si>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</si>
  <si>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</si>
  <si>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</si>
  <si>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</si>
  <si>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</si>
  <si>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</si>
  <si>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</si>
  <si>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</si>
  <si>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</si>
  <si>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</si>
  <si>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</si>
  <si>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</si>
  <si>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</si>
  <si>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</si>
  <si>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</si>
  <si>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</si>
  <si>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</si>
  <si>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</si>
  <si>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</si>
  <si>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</si>
  <si>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</si>
  <si>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</si>
  <si>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</si>
  <si>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</si>
  <si>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</si>
  <si>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</si>
  <si>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</si>
  <si>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</si>
  <si>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</si>
  <si>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</si>
  <si>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</si>
  <si>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</si>
  <si>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</si>
  <si>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</si>
  <si>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</si>
  <si>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</si>
  <si>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</si>
  <si>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</si>
  <si>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</si>
  <si>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</si>
  <si>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</si>
  <si>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</si>
  <si>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</si>
  <si>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</si>
  <si>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</si>
  <si>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</si>
  <si>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</si>
  <si>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</si>
  <si>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</si>
  <si>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</si>
  <si>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</si>
  <si>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</si>
  <si>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</si>
  <si>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</si>
  <si>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</si>
  <si>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</si>
  <si>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</si>
  <si>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</si>
  <si>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</si>
  <si>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</si>
  <si>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</si>
  <si>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</si>
  <si>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</si>
  <si>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</si>
  <si>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</si>
  <si>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</si>
  <si>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</si>
  <si>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</si>
  <si>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</si>
  <si>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</si>
  <si>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</si>
  <si>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</si>
  <si>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</si>
  <si>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</si>
  <si>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</si>
  <si>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</si>
  <si>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</si>
  <si>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</si>
  <si>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</si>
  <si>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</si>
  <si>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</si>
  <si>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</si>
  <si>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</si>
  <si>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</si>
  <si>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</si>
  <si>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</si>
  <si>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</si>
  <si>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</si>
  <si>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</si>
  <si>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</si>
  <si>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</si>
  <si>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</si>
  <si>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</si>
  <si>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</si>
  <si>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</si>
  <si>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</si>
  <si>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</si>
  <si>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</si>
  <si>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</si>
  <si>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</si>
  <si>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</si>
  <si>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</si>
  <si>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</si>
  <si>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</si>
  <si>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</si>
  <si>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</si>
  <si>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</si>
  <si>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</si>
  <si>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</si>
  <si>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</si>
  <si>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</si>
  <si>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</si>
  <si>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</si>
  <si>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</si>
  <si>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</si>
  <si>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</si>
  <si>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</si>
  <si>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</si>
  <si>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</si>
  <si>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</si>
  <si>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</si>
  <si>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</si>
  <si>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</si>
  <si>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</si>
  <si>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</si>
  <si>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</si>
  <si>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</si>
  <si>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</si>
  <si>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</si>
  <si>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</si>
  <si>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</si>
  <si>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</si>
  <si>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</si>
  <si>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</si>
  <si>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</si>
  <si>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</si>
  <si>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</si>
  <si>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</si>
  <si>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</si>
  <si>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</si>
  <si>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</si>
  <si>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</si>
  <si>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</si>
  <si>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</si>
  <si>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</si>
  <si>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</si>
  <si>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</si>
  <si>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</si>
  <si>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</si>
  <si>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</si>
  <si>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</si>
  <si>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</si>
  <si>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</si>
  <si>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</si>
  <si>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</si>
  <si>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</si>
  <si>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</si>
  <si>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</si>
  <si>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</si>
  <si>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</si>
  <si>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</si>
  <si>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</si>
  <si>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</si>
  <si>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</si>
  <si>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</si>
  <si>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</si>
  <si>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</si>
  <si>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</si>
  <si>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</si>
  <si>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</si>
  <si>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</si>
  <si>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</si>
  <si>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</si>
  <si>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</si>
  <si>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</si>
  <si>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</si>
  <si>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</si>
  <si>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</si>
  <si>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</si>
  <si>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</si>
  <si>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</si>
  <si>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</si>
  <si>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</si>
  <si>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</si>
  <si>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</si>
  <si>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</si>
  <si>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</si>
  <si>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</si>
  <si>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</si>
  <si>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</si>
  <si>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</si>
  <si>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</si>
  <si>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</si>
  <si>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</si>
  <si>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</si>
  <si>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</si>
  <si>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</si>
  <si>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</si>
  <si>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</si>
  <si>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</si>
  <si>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</si>
  <si>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</si>
  <si>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</si>
  <si>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</si>
  <si>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</si>
  <si>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</si>
  <si>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</si>
  <si>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</si>
  <si>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</si>
  <si>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</si>
  <si>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</si>
  <si>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</si>
  <si>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</si>
  <si>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</si>
  <si>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</si>
  <si>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</si>
  <si>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</si>
  <si>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</si>
  <si>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</si>
  <si>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</si>
  <si>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</si>
  <si>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</si>
  <si>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</si>
  <si>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</si>
  <si>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</si>
  <si>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</si>
  <si>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</si>
  <si>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</si>
  <si>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</si>
  <si>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</si>
  <si>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</si>
  <si>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</si>
  <si>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</si>
  <si>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</si>
  <si>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</si>
  <si>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</si>
  <si>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</si>
  <si>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</si>
  <si>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</si>
  <si>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</si>
  <si>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</si>
  <si>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</si>
  <si>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</si>
  <si>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</si>
  <si>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</si>
  <si>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</si>
  <si>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</si>
  <si>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</si>
  <si>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</si>
  <si>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</si>
  <si>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</si>
  <si>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</si>
  <si>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</si>
  <si>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</si>
  <si>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</si>
  <si>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</si>
  <si>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</si>
  <si>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</si>
  <si>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</si>
  <si>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</si>
  <si>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</si>
  <si>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</si>
  <si>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</si>
  <si>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</si>
  <si>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</si>
  <si>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</si>
  <si>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</si>
  <si>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</si>
  <si>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</si>
  <si>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</si>
  <si>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</si>
  <si>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</si>
  <si>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</si>
  <si>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</si>
  <si>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</si>
  <si>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</si>
  <si>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</si>
  <si>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</si>
  <si>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</si>
  <si>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</si>
  <si>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</si>
  <si>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</si>
  <si>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</si>
  <si>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</si>
  <si>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</si>
  <si>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</si>
  <si>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</si>
  <si>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</si>
  <si>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</si>
  <si>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</si>
  <si>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</si>
  <si>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</si>
  <si>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</si>
  <si>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</si>
  <si>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</si>
  <si>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</si>
  <si>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</si>
  <si>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</si>
  <si>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</si>
  <si>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</si>
  <si>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</si>
  <si>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</si>
  <si>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</si>
  <si>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</si>
  <si>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</si>
  <si>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</si>
  <si>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</si>
  <si>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</si>
  <si>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</si>
  <si>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</si>
  <si>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</si>
  <si>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</si>
  <si>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</si>
  <si>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</si>
  <si>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</si>
  <si>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</si>
  <si>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</si>
  <si>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</si>
  <si>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</si>
  <si>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</si>
  <si>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</si>
  <si>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</si>
  <si>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</si>
  <si>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</si>
  <si>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</si>
  <si>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</si>
  <si>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</si>
  <si>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</si>
  <si>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</si>
  <si>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</si>
  <si>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</si>
  <si>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</si>
  <si>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</si>
  <si>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</si>
  <si>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</si>
  <si>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</si>
  <si>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</si>
  <si>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</si>
  <si>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</si>
  <si>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</si>
  <si>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</si>
  <si>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</si>
  <si>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</si>
  <si>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</si>
  <si>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</si>
  <si>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</si>
  <si>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</si>
  <si>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</si>
  <si>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</si>
  <si>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</si>
  <si>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</si>
  <si>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</si>
  <si>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</si>
  <si>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</si>
  <si>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</si>
  <si>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</si>
  <si>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</si>
  <si>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</si>
  <si>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</si>
  <si>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</si>
  <si>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</si>
  <si>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</si>
  <si>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</si>
  <si>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</si>
  <si>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</si>
  <si>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</si>
  <si>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</si>
  <si>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</si>
  <si>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</si>
  <si>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</si>
  <si>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</si>
  <si>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</si>
  <si>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</si>
  <si>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</si>
  <si>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</si>
  <si>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</si>
  <si>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</si>
  <si>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</si>
  <si>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</si>
  <si>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</si>
  <si>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</si>
  <si>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</si>
  <si>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</si>
  <si>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</si>
  <si>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</si>
  <si>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</si>
  <si>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</si>
  <si>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</si>
  <si>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</si>
  <si>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</si>
  <si>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</si>
  <si>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</si>
  <si>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</si>
  <si>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</si>
  <si>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</si>
  <si>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</si>
  <si>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</si>
  <si>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</si>
  <si>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</si>
  <si>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</si>
  <si>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</si>
  <si>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</si>
  <si>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</si>
  <si>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</si>
  <si>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</si>
  <si>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</si>
  <si>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</si>
  <si>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</si>
  <si>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</si>
  <si>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</si>
  <si>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</si>
  <si>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</si>
  <si>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</si>
  <si>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</si>
  <si>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</si>
  <si>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</si>
  <si>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</si>
  <si>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</si>
  <si>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</si>
  <si>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</si>
  <si>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</si>
  <si>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</si>
  <si>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</si>
  <si>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</si>
  <si>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</si>
  <si>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</si>
  <si>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</si>
  <si>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</si>
  <si>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</si>
  <si>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</si>
  <si>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</si>
  <si>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</si>
  <si>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</si>
  <si>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</si>
  <si>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</si>
  <si>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</si>
  <si>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</si>
  <si>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</si>
  <si>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</si>
  <si>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</si>
  <si>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</si>
  <si>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</si>
  <si>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</si>
  <si>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</si>
  <si>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</si>
  <si>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</si>
  <si>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</si>
  <si>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</si>
  <si>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</si>
  <si>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</si>
  <si>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</si>
  <si>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</si>
  <si>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</si>
  <si>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</si>
  <si>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</si>
  <si>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</si>
  <si>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</si>
  <si>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</si>
  <si>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</si>
  <si>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</si>
  <si>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</si>
  <si>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</si>
  <si>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</si>
  <si>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</si>
  <si>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</si>
  <si>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</si>
  <si>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</si>
  <si>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</si>
  <si>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</si>
  <si>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</si>
  <si>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</si>
  <si>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</si>
  <si>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</si>
  <si>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</si>
  <si>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</si>
  <si>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</si>
  <si>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</si>
  <si>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</si>
  <si>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</si>
  <si>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</si>
  <si>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</si>
  <si>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</si>
  <si>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</si>
  <si>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</si>
  <si>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</si>
  <si>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</si>
  <si>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</si>
  <si>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</si>
  <si>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</si>
  <si>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</si>
  <si>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</si>
  <si>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</si>
  <si>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</si>
  <si>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</si>
  <si>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</si>
  <si>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</si>
  <si>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</si>
  <si>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</si>
  <si>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</si>
  <si>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</si>
  <si>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</si>
  <si>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</si>
  <si>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</si>
  <si>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</si>
  <si>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</si>
  <si>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</si>
  <si>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</si>
  <si>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</si>
  <si>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</si>
  <si>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</si>
  <si>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</si>
  <si>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</si>
  <si>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</si>
  <si>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</si>
  <si>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</si>
  <si>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</si>
  <si>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</si>
  <si>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</si>
  <si>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</si>
  <si>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</si>
  <si>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</si>
  <si>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</si>
  <si>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</si>
  <si>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</si>
  <si>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</si>
  <si>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</si>
  <si>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</si>
  <si>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</si>
  <si>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</si>
  <si>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</si>
  <si>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</si>
  <si>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</si>
  <si>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</si>
  <si>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</si>
  <si>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</si>
  <si>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</si>
  <si>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</si>
  <si>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</si>
  <si>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</si>
  <si>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</si>
  <si>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</si>
  <si>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</si>
  <si>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</si>
  <si>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</si>
  <si>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</si>
  <si>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</si>
  <si>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</si>
  <si>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</si>
  <si>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</si>
  <si>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</si>
  <si>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</si>
  <si>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</si>
  <si>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</si>
  <si>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</si>
  <si>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</si>
  <si>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</si>
  <si>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</si>
  <si>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</si>
  <si>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</si>
  <si>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</si>
  <si>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</si>
  <si>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</si>
  <si>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</si>
  <si>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</si>
  <si>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</si>
  <si>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</si>
  <si>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</si>
  <si>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</si>
  <si>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</si>
  <si>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</si>
  <si>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</si>
  <si>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</si>
  <si>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</si>
  <si>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</si>
  <si>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</si>
  <si>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</si>
  <si>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</si>
  <si>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</si>
  <si>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</si>
  <si>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</si>
  <si>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</si>
  <si>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</si>
  <si>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</si>
  <si>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</si>
  <si>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</si>
  <si>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</si>
  <si>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</si>
  <si>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</si>
  <si>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</si>
  <si>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</si>
  <si>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</si>
  <si>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</si>
  <si>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</si>
  <si>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</si>
  <si>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</si>
  <si>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</si>
  <si>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</si>
  <si>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</si>
  <si>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</si>
  <si>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</si>
  <si>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</si>
  <si>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</si>
  <si>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</si>
  <si>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</si>
  <si>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</si>
  <si>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</si>
  <si>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</si>
  <si>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</si>
  <si>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</si>
  <si>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</si>
  <si>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</si>
  <si>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</si>
  <si>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</si>
  <si>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</si>
  <si>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</si>
  <si>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</si>
  <si>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</si>
  <si>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</si>
  <si>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</si>
  <si>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</si>
  <si>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</si>
  <si>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</si>
  <si>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</si>
  <si>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</si>
  <si>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</si>
  <si>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</si>
  <si>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</si>
  <si>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</si>
  <si>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</si>
  <si>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</si>
  <si>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</si>
  <si>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</si>
  <si>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</si>
  <si>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</si>
  <si>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</si>
  <si>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</si>
  <si>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</si>
  <si>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</si>
  <si>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</si>
  <si>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</si>
  <si>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</si>
  <si>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</si>
  <si>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</si>
  <si>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</si>
  <si>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</si>
  <si>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</si>
  <si>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</si>
  <si>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</si>
  <si>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</si>
  <si>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</si>
  <si>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</si>
  <si>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</si>
  <si>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</si>
  <si>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</si>
  <si>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</si>
  <si>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</si>
  <si>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</si>
  <si>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</si>
  <si>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</si>
  <si>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</si>
  <si>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</si>
  <si>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</si>
  <si>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</si>
  <si>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</si>
  <si>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</si>
  <si>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</si>
  <si>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</si>
  <si>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</si>
  <si>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</si>
  <si>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</si>
  <si>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</si>
  <si>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</si>
  <si>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</si>
  <si>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</si>
  <si>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</si>
  <si>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</si>
  <si>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</si>
  <si>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</si>
  <si>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</si>
  <si>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</si>
  <si>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</si>
  <si>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</si>
  <si>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</si>
  <si>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</si>
  <si>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</si>
  <si>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</si>
  <si>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</si>
  <si>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</si>
  <si>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</si>
  <si>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</si>
  <si>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</si>
  <si>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</si>
  <si>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</si>
  <si>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</si>
  <si>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</si>
  <si>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</si>
  <si>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</si>
  <si>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</si>
  <si>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</si>
  <si>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</si>
  <si>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</si>
  <si>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</si>
  <si>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</si>
  <si>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</si>
  <si>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</si>
  <si>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</si>
  <si>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</si>
  <si>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</si>
  <si>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</si>
  <si>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</si>
  <si>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</si>
  <si>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</si>
  <si>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</si>
  <si>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</si>
  <si>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</si>
  <si>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</si>
  <si>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</si>
  <si>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</si>
  <si>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</si>
  <si>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</si>
  <si>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</si>
  <si>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</si>
  <si>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</si>
  <si>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</si>
  <si>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</si>
  <si>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</si>
  <si>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</si>
  <si>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</si>
  <si>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</si>
  <si>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</si>
  <si>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</si>
  <si>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</si>
  <si>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</si>
  <si>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</si>
  <si>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</si>
  <si>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</si>
  <si>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</si>
  <si>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</si>
  <si>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</si>
  <si>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</si>
  <si>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</si>
  <si>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</si>
  <si>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</si>
  <si>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</si>
  <si>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</si>
  <si>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</si>
  <si>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</si>
  <si>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</si>
  <si>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</si>
  <si>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</si>
  <si>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</si>
  <si>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</si>
  <si>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</si>
  <si>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</si>
  <si>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</si>
  <si>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</si>
  <si>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</si>
  <si>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</si>
  <si>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</si>
  <si>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</si>
  <si>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</si>
  <si>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</si>
  <si>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</si>
  <si>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</si>
  <si>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</si>
  <si>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</si>
  <si>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</si>
  <si>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</si>
  <si>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</si>
  <si>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</si>
  <si>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</si>
  <si>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</si>
  <si>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</si>
  <si>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</si>
  <si>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</si>
  <si>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</si>
  <si>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</si>
  <si>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</si>
  <si>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</si>
  <si>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</si>
  <si>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</si>
  <si>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</si>
  <si>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</si>
  <si>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</si>
  <si>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</si>
  <si>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</si>
  <si>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</si>
  <si>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</si>
  <si>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</si>
  <si>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</si>
  <si>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</si>
  <si>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</si>
  <si>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</si>
  <si>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</si>
  <si>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</si>
  <si>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</si>
  <si>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</si>
  <si>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</si>
  <si>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</si>
  <si>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</si>
  <si>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</si>
  <si>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</si>
  <si>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</si>
  <si>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</si>
  <si>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</si>
  <si>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</si>
  <si>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</si>
  <si>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</si>
  <si>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</si>
  <si>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</si>
  <si>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</si>
  <si>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</si>
  <si>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</si>
  <si>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</si>
  <si>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</si>
  <si>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</si>
  <si>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</si>
  <si>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</si>
  <si>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</si>
  <si>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</si>
  <si>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</si>
  <si>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</si>
  <si>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</si>
  <si>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</si>
  <si>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</si>
  <si>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</si>
  <si>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</si>
  <si>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</si>
  <si>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</si>
  <si>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</si>
  <si>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</si>
  <si>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</si>
  <si>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</si>
  <si>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</si>
  <si>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</si>
  <si>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</si>
  <si>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</si>
  <si>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</si>
  <si>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</si>
  <si>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</si>
  <si>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</si>
  <si>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</si>
  <si>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</si>
  <si>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</si>
  <si>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</si>
  <si>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</si>
  <si>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</si>
  <si>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</si>
  <si>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</si>
  <si>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</si>
  <si>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</si>
  <si>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</si>
  <si>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</si>
  <si>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</si>
  <si>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</si>
  <si>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</si>
  <si>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</si>
  <si>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</si>
  <si>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</si>
  <si>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</si>
  <si>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</si>
  <si>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</si>
  <si>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</si>
  <si>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</si>
  <si>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</si>
  <si>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</si>
  <si>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</si>
  <si>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</si>
  <si>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</si>
  <si>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</si>
  <si>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</si>
  <si>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</si>
  <si>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</si>
  <si>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</si>
  <si>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</si>
  <si>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</si>
  <si>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</si>
  <si>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</si>
  <si>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</si>
  <si>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</si>
  <si>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</si>
  <si>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</si>
  <si>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</si>
  <si>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</si>
  <si>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</si>
  <si>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</si>
  <si>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</si>
  <si>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</si>
  <si>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</si>
  <si>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</si>
  <si>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</si>
  <si>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</si>
  <si>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</si>
  <si>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</si>
  <si>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</si>
  <si>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</si>
  <si>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</si>
  <si>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</si>
  <si>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</si>
  <si>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</si>
  <si>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</si>
  <si>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</si>
  <si>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</si>
  <si>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</si>
  <si>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</si>
  <si>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</si>
  <si>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</si>
  <si>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</si>
  <si>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</si>
  <si>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</si>
  <si>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</si>
  <si>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</si>
  <si>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</si>
  <si>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</si>
  <si>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</si>
  <si>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</si>
  <si>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</si>
  <si>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</si>
  <si>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</si>
  <si>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</si>
  <si>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</si>
  <si>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</si>
  <si>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</si>
  <si>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</si>
  <si>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</si>
  <si>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</si>
  <si>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</si>
  <si>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</si>
  <si>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</si>
  <si>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</si>
  <si>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</si>
  <si>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</si>
  <si>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</si>
  <si>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</si>
  <si>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</si>
  <si>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</si>
  <si>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</si>
  <si>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</si>
  <si>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</si>
  <si>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</si>
  <si>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</si>
  <si>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</si>
  <si>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</si>
  <si>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</si>
  <si>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</si>
  <si>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</si>
  <si>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</si>
  <si>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</si>
  <si>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</si>
  <si>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</si>
  <si>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</si>
  <si>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</si>
  <si>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</si>
  <si>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</si>
  <si>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</si>
  <si>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</si>
  <si>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</si>
  <si>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</si>
  <si>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</si>
  <si>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</si>
  <si>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</si>
  <si>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</si>
  <si>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</si>
  <si>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</si>
  <si>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</si>
  <si>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</si>
  <si>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</si>
  <si>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</si>
  <si>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</si>
  <si>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</si>
  <si>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</si>
  <si>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</si>
  <si>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</si>
  <si>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</si>
  <si>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</si>
  <si>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</si>
  <si>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</si>
  <si>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</si>
  <si>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</si>
  <si>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</si>
  <si>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</si>
  <si>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</si>
  <si>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</si>
  <si>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</si>
  <si>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</si>
  <si>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</si>
  <si>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</si>
  <si>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</si>
  <si>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</si>
  <si>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</si>
  <si>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</si>
  <si>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</si>
  <si>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</si>
  <si>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</si>
  <si>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</si>
  <si>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</si>
  <si>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</si>
  <si>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</si>
  <si>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</si>
  <si>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</si>
  <si>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</si>
  <si>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</si>
  <si>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</si>
  <si>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</si>
  <si>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</si>
  <si>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</si>
  <si>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</si>
  <si>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</si>
  <si>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</si>
  <si>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</si>
  <si>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</si>
  <si>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</si>
  <si>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</si>
  <si>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</si>
  <si>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</si>
  <si>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</si>
  <si>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</si>
  <si>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</si>
  <si>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</si>
  <si>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</si>
  <si>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</si>
  <si>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</si>
  <si>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</si>
  <si>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</si>
  <si>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</si>
  <si>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</si>
  <si>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</si>
  <si>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</si>
  <si>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</si>
  <si>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</si>
  <si>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</si>
  <si>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</si>
  <si>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</si>
  <si>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</si>
  <si>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</si>
  <si>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</si>
  <si>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</si>
  <si>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</si>
  <si>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</si>
  <si>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</si>
  <si>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</si>
  <si>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</si>
  <si>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</si>
  <si>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</si>
  <si>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</si>
  <si>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</si>
  <si>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</si>
  <si>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</si>
  <si>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</si>
  <si>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</si>
  <si>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</si>
  <si>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</si>
  <si>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</si>
  <si>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</si>
  <si>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</si>
  <si>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</si>
  <si>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</si>
  <si>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</si>
  <si>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</si>
  <si>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</si>
  <si>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</si>
  <si>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</si>
  <si>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</si>
  <si>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</si>
  <si>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</si>
  <si>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</si>
  <si>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</si>
  <si>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</si>
  <si>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</si>
  <si>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</si>
  <si>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</si>
  <si>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</si>
  <si>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</si>
  <si>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</si>
  <si>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</si>
  <si>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</si>
  <si>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</si>
  <si>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</si>
  <si>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</si>
  <si>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</si>
  <si>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</si>
  <si>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</si>
  <si>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</si>
  <si>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</si>
  <si>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</si>
  <si>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</si>
  <si>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</si>
  <si>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</si>
  <si>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</si>
  <si>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</si>
  <si>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</si>
  <si>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</si>
  <si>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</si>
  <si>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</si>
  <si>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</si>
  <si>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</si>
  <si>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</si>
  <si>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</si>
  <si>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</si>
  <si>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</si>
  <si>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</si>
  <si>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</si>
  <si>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</si>
  <si>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</si>
  <si>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</si>
  <si>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</si>
  <si>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</si>
  <si>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</si>
  <si>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</si>
  <si>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</si>
  <si>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</si>
  <si>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</si>
  <si>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</si>
  <si>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</si>
  <si>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</si>
  <si>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</si>
  <si>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</si>
  <si>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</si>
  <si>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</si>
  <si>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</si>
  <si>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</si>
  <si>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</si>
  <si>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</si>
  <si>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</si>
  <si>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</si>
  <si>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</si>
  <si>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</si>
  <si>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</si>
  <si>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</si>
  <si>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</si>
  <si>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</si>
  <si>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</si>
  <si>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</si>
  <si>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</si>
  <si>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</si>
  <si>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</si>
  <si>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</si>
  <si>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</si>
  <si>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</si>
  <si>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</si>
  <si>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</si>
  <si>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</si>
  <si>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</si>
  <si>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</si>
  <si>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</si>
  <si>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</si>
  <si>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</si>
  <si>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</si>
  <si>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</si>
  <si>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</si>
  <si>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</si>
  <si>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</si>
  <si>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</si>
  <si>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</si>
  <si>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</si>
  <si>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</si>
  <si>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</si>
  <si>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</si>
  <si>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</si>
  <si>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</si>
  <si>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</si>
  <si>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</si>
  <si>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</si>
  <si>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</si>
  <si>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</si>
  <si>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</si>
  <si>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</si>
  <si>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</si>
  <si>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</si>
  <si>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</si>
  <si>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</si>
  <si>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</si>
  <si>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</si>
  <si>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</si>
  <si>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</si>
  <si>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</si>
  <si>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</si>
  <si>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</si>
  <si>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</si>
  <si>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</si>
  <si>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</si>
  <si>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</si>
  <si>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</si>
  <si>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</si>
  <si>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</si>
  <si>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</si>
  <si>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</si>
  <si>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</si>
  <si>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</si>
  <si>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</si>
  <si>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</si>
  <si>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</si>
  <si>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</si>
  <si>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</si>
  <si>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</si>
  <si>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</si>
  <si>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</si>
  <si>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</si>
  <si>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</si>
  <si>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</si>
  <si>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</si>
  <si>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</si>
  <si>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</si>
  <si>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</si>
  <si>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</si>
  <si>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</si>
  <si>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</si>
  <si>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</si>
  <si>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</si>
  <si>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</si>
  <si>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</si>
  <si>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</si>
  <si>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</si>
  <si>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</si>
  <si>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</si>
  <si>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</si>
  <si>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</si>
  <si>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</si>
  <si>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</si>
  <si>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</si>
  <si>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</si>
  <si>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</si>
  <si>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</si>
  <si>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</si>
  <si>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</si>
  <si>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</si>
  <si>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</si>
  <si>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</si>
  <si>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</si>
  <si>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</si>
  <si>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</si>
  <si>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</si>
  <si>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</si>
  <si>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</si>
  <si>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</si>
  <si>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</si>
  <si>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</si>
  <si>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</si>
  <si>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</si>
  <si>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</si>
  <si>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</si>
  <si>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</si>
  <si>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</si>
  <si>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</si>
  <si>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</si>
  <si>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</si>
  <si>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</si>
  <si>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</si>
  <si>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</si>
  <si>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</si>
  <si>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</si>
  <si>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</si>
  <si>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</si>
  <si>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</si>
  <si>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</si>
  <si>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</si>
  <si>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</si>
  <si>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</si>
  <si>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</si>
  <si>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</si>
  <si>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</si>
  <si>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</si>
  <si>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</si>
  <si>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</si>
  <si>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</si>
  <si>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</si>
  <si>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</si>
  <si>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</si>
  <si>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</si>
  <si>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</si>
  <si>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</si>
  <si>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</si>
  <si>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</si>
  <si>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</si>
  <si>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</si>
  <si>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</si>
  <si>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</si>
  <si>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</si>
  <si>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</si>
  <si>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</si>
  <si>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</si>
  <si>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</si>
  <si>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</si>
  <si>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</si>
  <si>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</si>
  <si>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</si>
  <si>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</si>
  <si>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</si>
  <si>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</si>
  <si>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</si>
  <si>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</si>
  <si>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</si>
  <si>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</si>
  <si>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</si>
  <si>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</si>
  <si>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</si>
  <si>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</si>
  <si>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</si>
  <si>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</si>
  <si>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</si>
  <si>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</si>
  <si>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</si>
  <si>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</si>
  <si>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</si>
  <si>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</si>
  <si>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</si>
  <si>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</si>
  <si>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</si>
  <si>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</si>
  <si>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</si>
  <si>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</si>
  <si>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</si>
  <si>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</si>
  <si>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</si>
  <si>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</si>
  <si>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</si>
  <si>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</si>
  <si>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</si>
  <si>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</si>
  <si>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</si>
  <si>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</si>
  <si>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</si>
  <si>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</si>
  <si>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</si>
  <si>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</si>
  <si>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</si>
  <si>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</si>
  <si>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</si>
  <si>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</si>
  <si>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</si>
  <si>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</si>
  <si>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</si>
  <si>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</si>
  <si>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</si>
  <si>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</si>
  <si>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</si>
  <si>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</si>
  <si>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</si>
  <si>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</si>
  <si>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</si>
  <si>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</si>
  <si>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</si>
  <si>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</si>
  <si>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</si>
  <si>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</si>
  <si>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</si>
  <si>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</si>
  <si>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</si>
  <si>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</si>
  <si>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</si>
  <si>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</si>
  <si>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</si>
  <si>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</si>
  <si>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</si>
  <si>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</si>
  <si>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</si>
  <si>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</si>
  <si>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</si>
  <si>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</si>
  <si>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</si>
  <si>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</si>
  <si>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</si>
  <si>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</si>
  <si>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</si>
  <si>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</si>
  <si>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</si>
  <si>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</si>
  <si>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</si>
  <si>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</si>
  <si>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</si>
  <si>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</si>
  <si>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</si>
  <si>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</si>
  <si>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</si>
  <si>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</si>
  <si>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</si>
  <si>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</si>
  <si>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</si>
  <si>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</si>
  <si>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</si>
  <si>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</si>
  <si>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</si>
  <si>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</si>
  <si>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</si>
  <si>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</si>
  <si>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</si>
  <si>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</si>
  <si>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</si>
  <si>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</si>
  <si>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</si>
  <si>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</si>
  <si>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</si>
  <si>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</si>
  <si>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</si>
  <si>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</si>
  <si>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</si>
  <si>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</si>
  <si>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</si>
  <si>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</si>
  <si>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</si>
  <si>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</si>
  <si>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</si>
  <si>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</si>
  <si>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</si>
  <si>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</si>
  <si>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</si>
  <si>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</si>
  <si>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</si>
  <si>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</si>
  <si>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</si>
  <si>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</si>
  <si>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</si>
  <si>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</si>
  <si>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</si>
  <si>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</si>
  <si>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</si>
  <si>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</si>
  <si>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</si>
  <si>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</si>
  <si>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</si>
  <si>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</si>
  <si>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</si>
  <si>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</si>
  <si>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</si>
  <si>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</si>
  <si>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</si>
  <si>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</si>
  <si>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</si>
  <si>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</si>
  <si>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</si>
  <si>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</si>
  <si>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</si>
  <si>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</si>
  <si>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</si>
  <si>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</si>
  <si>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</si>
  <si>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</si>
  <si>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</si>
  <si>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</si>
  <si>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</si>
  <si>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</si>
  <si>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</si>
  <si>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</si>
  <si>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</si>
  <si>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</si>
  <si>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</si>
  <si>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</si>
  <si>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</si>
  <si>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</si>
  <si>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</si>
  <si>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</si>
  <si>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</si>
  <si>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</si>
  <si>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</si>
  <si>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</si>
  <si>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</si>
  <si>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</si>
  <si>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</si>
  <si>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</si>
  <si>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</si>
  <si>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</si>
  <si>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</si>
  <si>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</si>
  <si>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</si>
  <si>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</si>
  <si>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</si>
  <si>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</si>
  <si>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</si>
  <si>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</si>
  <si>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</si>
  <si>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</si>
  <si>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</si>
  <si>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</si>
  <si>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</si>
  <si>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</si>
  <si>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</si>
  <si>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</si>
  <si>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</si>
  <si>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</si>
  <si>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</si>
  <si>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</si>
  <si>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</si>
  <si>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</si>
  <si>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</si>
  <si>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</si>
  <si>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</si>
  <si>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</si>
  <si>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</si>
  <si>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</si>
  <si>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</si>
  <si>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</si>
  <si>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</si>
  <si>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</si>
  <si>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</si>
  <si>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</si>
  <si>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</si>
  <si>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</si>
  <si>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</si>
  <si>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</si>
  <si>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</si>
  <si>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</si>
  <si>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</si>
  <si>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</si>
  <si>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</si>
  <si>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</si>
  <si>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</si>
  <si>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</si>
  <si>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</si>
  <si>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</si>
  <si>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</si>
  <si>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</si>
  <si>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</si>
  <si>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</si>
  <si>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</si>
  <si>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</si>
  <si>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</si>
  <si>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</si>
  <si>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</si>
  <si>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</si>
  <si>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</si>
  <si>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</si>
  <si>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</si>
  <si>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</si>
  <si>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</si>
  <si>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</si>
  <si>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</si>
  <si>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</si>
  <si>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</si>
  <si>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</si>
  <si>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</si>
  <si>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</si>
  <si>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</si>
  <si>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</si>
  <si>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</si>
  <si>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</si>
  <si>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</si>
  <si>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</si>
  <si>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</si>
  <si>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</si>
  <si>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</si>
  <si>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</si>
  <si>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</si>
  <si>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</si>
  <si>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</si>
  <si>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</si>
  <si>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</si>
  <si>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</si>
  <si>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</si>
  <si>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</si>
  <si>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</si>
  <si>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</si>
  <si>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</si>
  <si>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</si>
  <si>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</si>
  <si>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</si>
  <si>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</si>
  <si>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</si>
  <si>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</si>
  <si>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</si>
  <si>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</si>
  <si>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</si>
  <si>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</si>
  <si>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</si>
  <si>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</si>
  <si>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</si>
  <si>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</si>
  <si>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</si>
  <si>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</si>
  <si>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</si>
  <si>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</si>
  <si>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</si>
  <si>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</si>
  <si>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</si>
  <si>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</si>
  <si>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</si>
  <si>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</si>
  <si>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</si>
  <si>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</si>
  <si>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</si>
  <si>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</si>
  <si>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</si>
  <si>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</si>
  <si>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</si>
  <si>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</si>
  <si>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</si>
  <si>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</si>
  <si>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</si>
  <si>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</si>
  <si>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</si>
  <si>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</si>
  <si>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</si>
  <si>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</si>
  <si>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</si>
  <si>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</si>
  <si>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</si>
  <si>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</si>
  <si>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</si>
  <si>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</si>
  <si>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</si>
  <si>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</si>
  <si>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</si>
  <si>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</si>
  <si>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</si>
  <si>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</si>
  <si>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</si>
  <si>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</si>
  <si>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</si>
  <si>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</si>
  <si>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</si>
  <si>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</si>
  <si>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</si>
  <si>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</si>
  <si>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</si>
  <si>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</si>
  <si>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</si>
  <si>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</si>
  <si>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</si>
  <si>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</si>
  <si>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</si>
  <si>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</si>
  <si>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</si>
  <si>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</si>
  <si>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</si>
  <si>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</si>
  <si>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</si>
  <si>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</si>
  <si>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</si>
  <si>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</si>
  <si>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</si>
  <si>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</si>
  <si>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</si>
  <si>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</si>
  <si>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</si>
  <si>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</si>
  <si>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</si>
  <si>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</si>
  <si>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</si>
  <si>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</si>
  <si>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</si>
  <si>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</si>
  <si>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</si>
  <si>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</si>
  <si>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</si>
  <si>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</si>
  <si>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</si>
  <si>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</si>
  <si>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</si>
  <si>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</si>
  <si>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</si>
  <si>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</si>
  <si>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</si>
  <si>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</si>
  <si>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</si>
  <si>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</si>
  <si>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</si>
  <si>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</si>
  <si>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</si>
  <si>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</si>
  <si>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</si>
  <si>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</si>
  <si>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</si>
  <si>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</si>
  <si>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</si>
  <si>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</si>
  <si>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</si>
  <si>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</si>
  <si>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</si>
  <si>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</si>
  <si>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</si>
  <si>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</si>
  <si>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</si>
  <si>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</si>
  <si>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</si>
  <si>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</si>
  <si>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</si>
  <si>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</si>
  <si>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</si>
  <si>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</si>
  <si>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</si>
  <si>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</si>
  <si>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</si>
  <si>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</si>
  <si>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</si>
  <si>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</si>
  <si>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</si>
  <si>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</si>
  <si>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</si>
  <si>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</si>
  <si>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</si>
  <si>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</si>
  <si>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</si>
  <si>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</si>
  <si>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</si>
  <si>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</si>
  <si>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</si>
  <si>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</si>
  <si>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</si>
  <si>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</si>
  <si>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</si>
  <si>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</si>
  <si>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</si>
  <si>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</si>
  <si>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</si>
  <si>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</si>
  <si>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</si>
  <si>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</si>
  <si>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</si>
  <si>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</si>
  <si>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</si>
  <si>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</si>
  <si>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</si>
  <si>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</si>
  <si>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</si>
  <si>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</si>
  <si>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</si>
  <si>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</si>
  <si>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</si>
  <si>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</si>
  <si>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</si>
  <si>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</si>
  <si>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</si>
  <si>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</si>
  <si>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</si>
  <si>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</si>
  <si>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</si>
  <si>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</si>
  <si>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</si>
  <si>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</si>
  <si>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</si>
  <si>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</si>
  <si>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</si>
  <si>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</si>
  <si>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</si>
  <si>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</si>
  <si>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</si>
  <si>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</si>
  <si>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</si>
  <si>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</si>
  <si>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</si>
  <si>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</si>
  <si>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</si>
  <si>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</si>
  <si>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</si>
  <si>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</si>
  <si>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</si>
  <si>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</si>
  <si>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</si>
  <si>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</si>
  <si>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</si>
  <si>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</si>
  <si>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</si>
  <si>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</si>
  <si>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</si>
  <si>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</si>
  <si>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</si>
  <si>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</si>
  <si>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</si>
  <si>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</si>
  <si>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</si>
  <si>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</si>
  <si>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</si>
  <si>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</si>
  <si>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</si>
  <si>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</si>
  <si>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</si>
  <si>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</si>
  <si>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</si>
  <si>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</si>
  <si>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</si>
  <si>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</si>
  <si>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</si>
  <si>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</si>
  <si>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</si>
  <si>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</si>
  <si>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</si>
  <si>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</si>
  <si>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</si>
  <si>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</si>
  <si>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</si>
  <si>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</si>
  <si>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</si>
  <si>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</si>
  <si>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</si>
  <si>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</si>
  <si>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</si>
  <si>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</si>
  <si>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</si>
  <si>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</si>
  <si>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</si>
  <si>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</si>
  <si>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</si>
  <si>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</si>
  <si>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</si>
  <si>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</si>
  <si>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</si>
  <si>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</si>
  <si>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</si>
  <si>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</si>
  <si>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</si>
  <si>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</si>
  <si>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</si>
  <si>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</si>
  <si>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</si>
  <si>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</si>
  <si>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</si>
  <si>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</si>
  <si>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</si>
  <si>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</si>
  <si>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</si>
  <si>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</si>
  <si>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</si>
  <si>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</si>
  <si>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</si>
  <si>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</si>
  <si>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</si>
  <si>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</si>
  <si>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</si>
  <si>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</si>
  <si>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</si>
  <si>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</si>
  <si>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</si>
  <si>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</si>
  <si>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</si>
  <si>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</si>
  <si>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</si>
  <si>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</si>
  <si>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</si>
  <si>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</si>
  <si>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</si>
  <si>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</si>
  <si>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</si>
  <si>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</si>
  <si>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</si>
  <si>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</si>
  <si>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</si>
  <si>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</si>
  <si>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</si>
  <si>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</si>
  <si>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</si>
  <si>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</si>
  <si>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</si>
  <si>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</si>
  <si>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</si>
  <si>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</si>
  <si>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</si>
  <si>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</si>
  <si>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</si>
  <si>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</si>
  <si>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</si>
  <si>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</si>
  <si>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</si>
  <si>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</si>
  <si>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</si>
  <si>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</si>
  <si>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</si>
  <si>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</si>
  <si>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</si>
  <si>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</si>
  <si>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</si>
  <si>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</si>
  <si>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</si>
  <si>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</si>
  <si>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</si>
  <si>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</si>
  <si>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</si>
  <si>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</si>
  <si>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</si>
  <si>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</si>
  <si>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</si>
  <si>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</si>
  <si>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</si>
  <si>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</si>
  <si>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</si>
  <si>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</si>
  <si>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</si>
  <si>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</si>
  <si>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</si>
  <si>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</si>
  <si>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</si>
  <si>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</si>
  <si>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</si>
  <si>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</si>
  <si>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</si>
  <si>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</si>
  <si>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</si>
  <si>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</si>
  <si>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</si>
  <si>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</si>
  <si>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</si>
  <si>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</si>
  <si>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</si>
  <si>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</si>
  <si>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</si>
  <si>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</si>
  <si>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</si>
  <si>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</si>
  <si>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</si>
  <si>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</si>
  <si>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</si>
  <si>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</si>
  <si>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</si>
  <si>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</si>
  <si>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</si>
  <si>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</si>
  <si>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</si>
  <si>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</si>
  <si>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</si>
  <si>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</si>
  <si>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</si>
  <si>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</si>
  <si>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</si>
  <si>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</si>
  <si>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</si>
  <si>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</si>
  <si>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</si>
  <si>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</si>
  <si>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</si>
  <si>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</si>
  <si>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</si>
  <si>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</si>
  <si>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</si>
  <si>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</si>
  <si>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</si>
  <si>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</si>
  <si>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</si>
  <si>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</si>
  <si>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</si>
  <si>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</si>
  <si>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</si>
  <si>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</si>
  <si>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</si>
  <si>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</si>
  <si>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</si>
  <si>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</si>
  <si>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</si>
  <si>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</si>
  <si>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</si>
  <si>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</si>
  <si>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</si>
  <si>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</si>
  <si>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</si>
  <si>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</si>
  <si>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</si>
  <si>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</si>
  <si>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</si>
  <si>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</si>
  <si>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</si>
  <si>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</si>
  <si>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</si>
  <si>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</si>
  <si>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</si>
  <si>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</si>
  <si>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</si>
  <si>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</si>
  <si>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</si>
  <si>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</si>
  <si>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</si>
  <si>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</si>
  <si>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</si>
  <si>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</si>
  <si>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</si>
  <si>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</si>
  <si>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</si>
  <si>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</si>
  <si>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</si>
  <si>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</si>
  <si>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</si>
  <si>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</si>
  <si>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</si>
  <si>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</si>
  <si>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</si>
  <si>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</si>
  <si>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</si>
  <si>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</si>
  <si>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</si>
  <si>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</si>
  <si>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</si>
  <si>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</si>
  <si>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</si>
  <si>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</si>
  <si>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</si>
  <si>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</si>
  <si>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</si>
  <si>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</si>
  <si>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</si>
  <si>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</si>
  <si>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</si>
  <si>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</si>
  <si>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</si>
  <si>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</si>
  <si>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</si>
  <si>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</si>
  <si>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</si>
  <si>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</si>
  <si>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</si>
  <si>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</si>
  <si>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</si>
  <si>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</si>
  <si>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</si>
  <si>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</si>
  <si>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</si>
  <si>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</si>
  <si>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</si>
  <si>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</si>
  <si>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</si>
  <si>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</si>
  <si>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</si>
  <si>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</si>
  <si>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</si>
  <si>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</si>
  <si>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</si>
  <si>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</si>
  <si>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</si>
  <si>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</si>
  <si>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</si>
  <si>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</si>
  <si>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</si>
  <si>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</si>
  <si>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</si>
  <si>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</si>
  <si>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</si>
  <si>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</si>
  <si>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</si>
  <si>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</si>
  <si>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</si>
  <si>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</si>
  <si>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</si>
  <si>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</si>
  <si>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</si>
  <si>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</si>
  <si>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</si>
  <si>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</si>
  <si>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</si>
  <si>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</si>
  <si>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</si>
  <si>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</si>
  <si>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</si>
  <si>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</si>
  <si>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</si>
  <si>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</si>
  <si>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</si>
  <si>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</si>
  <si>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</si>
  <si>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</si>
  <si>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</si>
  <si>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</si>
  <si>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</si>
  <si>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</si>
  <si>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</si>
  <si>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</si>
  <si>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</si>
  <si>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</si>
  <si>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</si>
  <si>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</si>
  <si>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</si>
  <si>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</si>
  <si>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</si>
  <si>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</si>
  <si>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</si>
  <si>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</si>
  <si>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</si>
  <si>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</si>
  <si>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</si>
  <si>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</si>
  <si>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</si>
  <si>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</si>
  <si>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</si>
  <si>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</si>
  <si>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</si>
  <si>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</si>
  <si>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</si>
  <si>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</si>
  <si>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</si>
  <si>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</si>
  <si>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</si>
  <si>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</si>
  <si>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</si>
  <si>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</si>
  <si>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</si>
  <si>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</si>
  <si>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</si>
  <si>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</si>
  <si>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</si>
  <si>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</si>
  <si>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</si>
  <si>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</si>
  <si>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</si>
  <si>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</si>
  <si>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</si>
  <si>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</si>
  <si>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</si>
  <si>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</si>
  <si>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</si>
  <si>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</si>
  <si>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</si>
  <si>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</si>
  <si>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</si>
  <si>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</si>
  <si>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</si>
  <si>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</si>
  <si>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</si>
  <si>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</si>
  <si>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</si>
  <si>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</si>
  <si>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</si>
  <si>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</si>
  <si>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</si>
  <si>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</si>
  <si>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</si>
  <si>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</si>
  <si>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</si>
  <si>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</si>
  <si>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</si>
  <si>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</si>
  <si>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</si>
  <si>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</si>
  <si>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</si>
  <si>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</si>
  <si>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</si>
  <si>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</si>
  <si>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</si>
  <si>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</si>
  <si>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</si>
  <si>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</si>
  <si>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</si>
  <si>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</si>
  <si>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</si>
  <si>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</si>
  <si>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</si>
  <si>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</si>
  <si>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</si>
  <si>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</si>
  <si>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</si>
  <si>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</si>
  <si>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</si>
  <si>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</si>
  <si>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</si>
  <si>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</si>
  <si>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</si>
  <si>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</si>
  <si>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</si>
  <si>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</si>
  <si>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</si>
  <si>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</si>
  <si>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</si>
  <si>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</si>
  <si>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</si>
  <si>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</si>
  <si>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</si>
  <si>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</si>
  <si>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</si>
  <si>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</si>
  <si>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</si>
  <si>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</si>
  <si>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</si>
  <si>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</si>
  <si>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</si>
  <si>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</si>
  <si>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</si>
  <si>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</si>
  <si>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</si>
  <si>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</si>
  <si>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</si>
  <si>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</si>
  <si>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</si>
  <si>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</si>
  <si>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</si>
  <si>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</si>
  <si>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</si>
  <si>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</si>
  <si>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</si>
  <si>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</si>
  <si>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</si>
  <si>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</si>
  <si>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</si>
  <si>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</si>
  <si>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</si>
  <si>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</si>
  <si>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</si>
  <si>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</si>
  <si>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</si>
  <si>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</si>
  <si>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</si>
  <si>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</si>
  <si>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</si>
  <si>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</si>
  <si>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</si>
  <si>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</si>
  <si>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</si>
  <si>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</si>
  <si>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</si>
  <si>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</si>
  <si>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</si>
  <si>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</si>
  <si>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</si>
  <si>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</si>
  <si>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</si>
  <si>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</si>
  <si>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</si>
  <si>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</si>
  <si>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</si>
  <si>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</si>
  <si>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</si>
  <si>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</si>
  <si>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</si>
  <si>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</si>
  <si>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</si>
  <si>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</si>
  <si>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</si>
  <si>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</si>
  <si>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</si>
  <si>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</si>
  <si>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</si>
  <si>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</si>
  <si>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</si>
  <si>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</si>
  <si>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</si>
  <si>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</si>
  <si>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</si>
  <si>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</si>
  <si>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</si>
  <si>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</si>
  <si>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</si>
  <si>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</si>
  <si>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</si>
  <si>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</si>
  <si>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</si>
  <si>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</si>
  <si>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</si>
  <si>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</si>
  <si>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</si>
  <si>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</si>
  <si>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</si>
  <si>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</si>
  <si>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</si>
  <si>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</si>
  <si>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</si>
  <si>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</si>
  <si>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</si>
  <si>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</si>
  <si>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</si>
  <si>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</si>
  <si>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</si>
  <si>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</si>
  <si>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</si>
  <si>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</si>
  <si>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</si>
  <si>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</si>
  <si>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</si>
  <si>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</si>
  <si>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</si>
  <si>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</si>
  <si>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</si>
  <si>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</si>
  <si>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</si>
  <si>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</si>
  <si>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</si>
  <si>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</si>
  <si>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</si>
  <si>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</si>
  <si>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</si>
  <si>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</si>
  <si>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</si>
  <si>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</si>
  <si>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</si>
  <si>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</si>
  <si>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</si>
  <si>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</si>
  <si>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</si>
  <si>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</si>
  <si>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</si>
  <si>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</si>
  <si>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</si>
  <si>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</si>
  <si>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</si>
  <si>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</si>
  <si>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</si>
  <si>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</si>
  <si>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</si>
  <si>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</si>
  <si>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</si>
  <si>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</si>
  <si>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</si>
  <si>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</si>
  <si>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</si>
  <si>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</si>
  <si>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</si>
  <si>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</si>
  <si>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</si>
  <si>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</si>
  <si>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</si>
  <si>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</si>
  <si>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</si>
  <si>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</si>
  <si>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</si>
  <si>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</si>
  <si>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</si>
  <si>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</si>
  <si>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</si>
  <si>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</si>
  <si>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</si>
  <si>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</si>
  <si>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</si>
  <si>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</si>
  <si>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</si>
  <si>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</si>
  <si>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</si>
  <si>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</si>
  <si>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</si>
  <si>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</si>
  <si>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</si>
  <si>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</si>
  <si>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</si>
  <si>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</si>
  <si>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</si>
  <si>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</si>
  <si>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</si>
  <si>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</si>
  <si>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</si>
  <si>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</si>
  <si>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</si>
  <si>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</si>
  <si>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</si>
  <si>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</si>
  <si>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</si>
  <si>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</si>
  <si>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</si>
  <si>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</si>
  <si>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</si>
  <si>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</si>
  <si>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</si>
  <si>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</si>
  <si>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</si>
  <si>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</si>
  <si>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</si>
  <si>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</si>
  <si>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</si>
  <si>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</si>
  <si>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</si>
  <si>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</si>
  <si>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</si>
  <si>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</si>
  <si>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</si>
  <si>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</si>
  <si>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</si>
  <si>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</si>
  <si>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</si>
  <si>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</si>
  <si>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</si>
  <si>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</si>
  <si>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</si>
  <si>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</si>
  <si>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</si>
  <si>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</si>
  <si>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</si>
  <si>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</si>
  <si>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</si>
  <si>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</si>
  <si>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</si>
  <si>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</si>
  <si>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</si>
  <si>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</si>
  <si>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</si>
  <si>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</si>
  <si>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</si>
  <si>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</si>
  <si>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</si>
  <si>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</si>
  <si>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</si>
  <si>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</si>
  <si>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</si>
  <si>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</si>
  <si>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</si>
  <si>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</si>
  <si>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</si>
  <si>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</si>
  <si>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</si>
  <si>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</si>
  <si>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</si>
  <si>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</si>
  <si>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</si>
  <si>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</si>
  <si>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</si>
  <si>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</si>
  <si>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</si>
  <si>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</si>
  <si>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</si>
  <si>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</si>
  <si>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</si>
  <si>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</si>
  <si>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</si>
  <si>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</si>
  <si>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</si>
  <si>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</si>
  <si>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</si>
  <si>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</si>
  <si>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</si>
  <si>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</si>
  <si>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</si>
  <si>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</si>
  <si>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</si>
  <si>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</si>
  <si>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</si>
  <si>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</si>
  <si>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</si>
  <si>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</si>
  <si>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</si>
  <si>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</si>
  <si>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</si>
  <si>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</si>
  <si>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</si>
  <si>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</si>
  <si>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</si>
  <si>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</si>
  <si>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</si>
  <si>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</si>
  <si>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</si>
  <si>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</si>
  <si>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</si>
  <si>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</si>
  <si>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</si>
  <si>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</si>
  <si>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</si>
  <si>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</si>
  <si>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</si>
  <si>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</si>
  <si>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</si>
  <si>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</si>
  <si>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</si>
  <si>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</si>
  <si>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</si>
  <si>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</si>
  <si>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</si>
  <si>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</si>
  <si>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</si>
  <si>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</si>
  <si>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</si>
  <si>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</si>
  <si>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</si>
  <si>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</si>
  <si>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</si>
  <si>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</si>
  <si>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</si>
  <si>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</si>
  <si>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</si>
  <si>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</si>
  <si>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</si>
  <si>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</si>
  <si>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</si>
  <si>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</si>
  <si>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</si>
  <si>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</si>
  <si>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</si>
  <si>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</si>
  <si>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</si>
  <si>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</si>
  <si>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</si>
  <si>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</si>
  <si>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</si>
  <si>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</si>
  <si>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</si>
  <si>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</si>
  <si>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</si>
  <si>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</si>
  <si>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</si>
  <si>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</si>
  <si>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</si>
  <si>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</si>
  <si>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</si>
  <si>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</si>
  <si>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</si>
  <si>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</si>
  <si>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</si>
  <si>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</si>
  <si>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</si>
  <si>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</si>
  <si>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</si>
  <si>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</si>
  <si>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</si>
  <si>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</si>
  <si>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</si>
  <si>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</si>
  <si>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</si>
  <si>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</si>
  <si>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</si>
  <si>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</si>
  <si>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</si>
  <si>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</si>
  <si>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</si>
  <si>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</si>
  <si>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</si>
  <si>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</si>
  <si>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</si>
  <si>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</si>
  <si>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</si>
  <si>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</si>
  <si>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</si>
  <si>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</si>
  <si>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</si>
  <si>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</si>
  <si>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</si>
  <si>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</si>
  <si>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</si>
  <si>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</si>
  <si>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</si>
  <si>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</si>
  <si>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</si>
  <si>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</si>
  <si>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</si>
  <si>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</si>
  <si>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</si>
  <si>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</si>
  <si>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</si>
  <si>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</si>
  <si>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</si>
  <si>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</si>
  <si>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</si>
  <si>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</si>
  <si>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</si>
  <si>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</si>
  <si>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</si>
  <si>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</si>
  <si>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</si>
  <si>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</si>
  <si>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</si>
  <si>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</si>
  <si>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</si>
  <si>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</si>
  <si>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</si>
  <si>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</si>
  <si>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</si>
  <si>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</si>
  <si>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</si>
  <si>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</si>
  <si>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</si>
  <si>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</si>
  <si>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</si>
  <si>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</si>
  <si>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</si>
  <si>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</si>
  <si>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</si>
  <si>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</si>
  <si>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</si>
  <si>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</si>
  <si>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</si>
  <si>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</si>
  <si>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</si>
  <si>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</si>
  <si>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</si>
  <si>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</si>
  <si>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</si>
  <si>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</si>
  <si>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</si>
  <si>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</si>
  <si>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</si>
  <si>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</si>
  <si>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</si>
  <si>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</si>
  <si>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</si>
  <si>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</si>
  <si>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</si>
  <si>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</si>
  <si>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</si>
  <si>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</si>
  <si>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</si>
  <si>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</si>
  <si>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</si>
  <si>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</si>
  <si>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</si>
  <si>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</si>
  <si>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</si>
  <si>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</si>
  <si>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</si>
  <si>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</si>
  <si>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</si>
  <si>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</si>
  <si>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</si>
  <si>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</si>
  <si>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</si>
  <si>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</si>
  <si>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</si>
  <si>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</si>
  <si>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</si>
  <si>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</si>
  <si>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</si>
  <si>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</si>
  <si>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</si>
  <si>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</si>
  <si>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</si>
  <si>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</si>
  <si>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</si>
  <si>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</si>
  <si>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</si>
  <si>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</si>
  <si>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</si>
  <si>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</si>
  <si>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</si>
  <si>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</si>
  <si>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</si>
  <si>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</si>
  <si>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</si>
  <si>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</si>
  <si>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</si>
  <si>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</si>
  <si>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</si>
  <si>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</si>
  <si>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</si>
  <si>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</si>
  <si>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</si>
  <si>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</si>
  <si>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</si>
  <si>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</si>
  <si>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</si>
  <si>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</si>
  <si>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</si>
  <si>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</si>
  <si>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</si>
  <si>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</si>
  <si>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</si>
  <si>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</si>
  <si>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</si>
  <si>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</si>
  <si>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</si>
  <si>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</si>
  <si>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</si>
  <si>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</si>
  <si>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</si>
  <si>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</si>
  <si>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</si>
  <si>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</si>
  <si>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</si>
  <si>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</si>
  <si>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</si>
  <si>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</si>
  <si>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</si>
  <si>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</si>
  <si>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</si>
  <si>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</si>
  <si>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</si>
  <si>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</si>
  <si>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</si>
  <si>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</si>
  <si>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</si>
  <si>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</si>
  <si>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</si>
  <si>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</si>
  <si>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</si>
  <si>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</si>
  <si>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</si>
  <si>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</si>
  <si>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</si>
  <si>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</si>
  <si>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</si>
  <si>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</si>
  <si>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</si>
  <si>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</si>
  <si>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</si>
  <si>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</si>
  <si>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</si>
  <si>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</si>
  <si>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</si>
  <si>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</si>
  <si>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</si>
  <si>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</si>
  <si>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</si>
  <si>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</si>
  <si>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</si>
  <si>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</si>
  <si>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</si>
  <si>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</si>
  <si>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</si>
  <si>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</si>
  <si>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</si>
  <si>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</si>
  <si>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</si>
  <si>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</si>
  <si>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</si>
  <si>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</si>
  <si>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</si>
  <si>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</si>
  <si>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</si>
  <si>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</si>
  <si>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</si>
  <si>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</si>
  <si>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</si>
  <si>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</si>
  <si>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</si>
  <si>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</si>
  <si>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</si>
  <si>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</si>
  <si>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</si>
  <si>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</si>
  <si>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</si>
  <si>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</si>
  <si>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</si>
  <si>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</si>
  <si>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</si>
  <si>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</si>
  <si>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</si>
  <si>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</si>
  <si>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</si>
  <si>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</si>
  <si>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</si>
  <si>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</si>
  <si>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</si>
  <si>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</si>
  <si>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</si>
  <si>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</si>
  <si>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</si>
  <si>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</si>
  <si>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</si>
  <si>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</si>
  <si>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</si>
  <si>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</si>
  <si>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</si>
  <si>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</si>
  <si>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</si>
  <si>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</si>
  <si>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</si>
  <si>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</si>
  <si>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</si>
  <si>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</si>
  <si>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</si>
  <si>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</si>
  <si>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</si>
  <si>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</si>
  <si>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</si>
  <si>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</si>
  <si>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</si>
  <si>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</si>
  <si>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</si>
  <si>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</si>
  <si>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</si>
  <si>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</si>
  <si>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</si>
  <si>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</si>
  <si>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</si>
  <si>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</si>
  <si>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</si>
  <si>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</si>
  <si>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</si>
  <si>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</si>
  <si>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</si>
  <si>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</si>
  <si>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</si>
  <si>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</si>
  <si>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</si>
  <si>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</si>
  <si>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</si>
  <si>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</si>
  <si>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</si>
  <si>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</si>
  <si>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</si>
  <si>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</si>
  <si>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</si>
  <si>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</si>
  <si>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</si>
  <si>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</si>
  <si>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</si>
  <si>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</si>
  <si>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</si>
  <si>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</si>
  <si>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</si>
  <si>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</si>
  <si>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</si>
  <si>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</si>
  <si>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</si>
  <si>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</si>
  <si>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</si>
  <si>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</si>
  <si>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</si>
  <si>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</si>
  <si>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</si>
  <si>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</si>
  <si>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</si>
  <si>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</si>
  <si>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</si>
  <si>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</si>
  <si>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</si>
  <si>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</si>
  <si>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</si>
  <si>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</si>
  <si>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</si>
  <si>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</si>
  <si>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</si>
  <si>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</si>
  <si>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</si>
  <si>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</si>
  <si>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</si>
  <si>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</si>
  <si>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</si>
  <si>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</si>
  <si>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</si>
  <si>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</si>
  <si>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</si>
  <si>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</si>
  <si>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</si>
  <si>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</si>
  <si>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</si>
  <si>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</si>
  <si>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</si>
  <si>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</si>
  <si>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</si>
  <si>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</si>
  <si>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</si>
  <si>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</si>
  <si>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</si>
  <si>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</si>
  <si>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</si>
  <si>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</si>
  <si>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</si>
  <si>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</si>
  <si>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</si>
  <si>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</si>
  <si>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</si>
  <si>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</si>
  <si>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</si>
  <si>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</si>
  <si>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</si>
  <si>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</si>
  <si>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</si>
  <si>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</si>
  <si>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</si>
  <si>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</si>
  <si>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</si>
  <si>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</si>
  <si>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</si>
  <si>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</si>
  <si>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</si>
  <si>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</si>
  <si>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</si>
  <si>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</si>
  <si>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</si>
  <si>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</si>
  <si>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</si>
  <si>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</si>
  <si>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</si>
  <si>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</si>
  <si>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</si>
  <si>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</si>
  <si>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</si>
  <si>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</si>
  <si>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</si>
  <si>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</si>
  <si>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</si>
  <si>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</si>
  <si>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</si>
  <si>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</si>
  <si>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</si>
  <si>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</si>
  <si>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</si>
  <si>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</si>
  <si>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</si>
  <si>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</si>
  <si>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</si>
  <si>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</si>
  <si>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</si>
  <si>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</si>
  <si>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</si>
  <si>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</si>
  <si>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</si>
  <si>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</si>
  <si>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</si>
  <si>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</si>
  <si>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</si>
  <si>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</si>
  <si>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</si>
  <si>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</si>
  <si>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</si>
  <si>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</si>
  <si>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</si>
  <si>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</si>
  <si>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</si>
  <si>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</si>
  <si>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</si>
  <si>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</si>
  <si>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</si>
  <si>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</si>
  <si>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</si>
  <si>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</si>
  <si>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</si>
  <si>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</si>
  <si>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</si>
  <si>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</si>
  <si>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</si>
  <si>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</si>
  <si>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</si>
  <si>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</si>
  <si>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</si>
  <si>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</si>
  <si>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</si>
  <si>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</si>
  <si>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</si>
  <si>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</si>
  <si>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</si>
  <si>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</si>
  <si>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</si>
  <si>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</si>
  <si>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</si>
  <si>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</si>
  <si>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</si>
  <si>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</si>
  <si>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</si>
  <si>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</si>
  <si>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</si>
  <si>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</si>
  <si>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</si>
  <si>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</si>
  <si>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</si>
  <si>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</si>
  <si>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</si>
  <si>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</si>
  <si>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</si>
  <si>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</si>
  <si>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</si>
  <si>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</si>
  <si>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</si>
  <si>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</si>
  <si>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</si>
  <si>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</si>
  <si>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</si>
  <si>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</si>
  <si>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</si>
  <si>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</si>
  <si>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</si>
  <si>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</si>
  <si>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</si>
  <si>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</si>
  <si>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</si>
  <si>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</si>
  <si>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</si>
  <si>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</si>
  <si>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</si>
  <si>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</si>
  <si>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</si>
  <si>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</si>
  <si>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</si>
  <si>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</si>
  <si>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</si>
  <si>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</si>
  <si>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</si>
  <si>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</si>
  <si>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</si>
  <si>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</si>
  <si>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</si>
  <si>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</si>
  <si>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</si>
  <si>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</si>
  <si>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</si>
  <si>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</si>
  <si>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</si>
  <si>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</si>
  <si>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</si>
  <si>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</si>
  <si>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</si>
  <si>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</si>
  <si>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</si>
  <si>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</si>
  <si>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</si>
  <si>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</si>
  <si>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</si>
  <si>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</si>
  <si>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</si>
  <si>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</si>
  <si>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</si>
  <si>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</si>
  <si>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</si>
  <si>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</si>
  <si>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</si>
  <si>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</si>
  <si>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</si>
  <si>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</si>
  <si>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</si>
  <si>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</si>
  <si>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</si>
  <si>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</si>
  <si>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</si>
  <si>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</si>
  <si>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</si>
  <si>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</si>
  <si>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</si>
  <si>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</si>
  <si>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</si>
  <si>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</si>
  <si>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</si>
  <si>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</si>
  <si>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</si>
  <si>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</si>
  <si>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</si>
  <si>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</si>
  <si>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</si>
  <si>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</si>
  <si>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</si>
  <si>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</si>
  <si>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</si>
  <si>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</si>
  <si>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</si>
  <si>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</si>
  <si>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</si>
  <si>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</si>
  <si>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</si>
  <si>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</si>
  <si>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</si>
  <si>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</si>
  <si>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</si>
  <si>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</si>
  <si>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</si>
  <si>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</si>
  <si>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</si>
  <si>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</si>
  <si>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</si>
  <si>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</si>
  <si>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</si>
  <si>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</si>
  <si>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</si>
  <si>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</si>
  <si>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</si>
  <si>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</si>
  <si>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</si>
  <si>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</si>
  <si>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</si>
  <si>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</si>
  <si>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</si>
  <si>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</si>
  <si>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</si>
  <si>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</si>
  <si>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</si>
  <si>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</si>
  <si>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</si>
  <si>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</si>
  <si>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</si>
  <si>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</si>
  <si>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</si>
  <si>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</si>
  <si>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</si>
  <si>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</si>
  <si>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</si>
  <si>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</si>
  <si>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</si>
  <si>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</si>
  <si>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</si>
  <si>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</si>
  <si>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</si>
  <si>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</si>
  <si>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</si>
  <si>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</si>
  <si>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</si>
  <si>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</si>
  <si>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</si>
  <si>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</si>
  <si>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</si>
  <si>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</si>
  <si>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</si>
  <si>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</si>
  <si>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</si>
  <si>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</si>
  <si>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</si>
  <si>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</si>
  <si>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</si>
  <si>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</si>
  <si>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</si>
  <si>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</si>
  <si>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</si>
  <si>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</si>
  <si>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</si>
  <si>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</si>
  <si>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</si>
  <si>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</si>
  <si>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</si>
  <si>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</si>
  <si>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</si>
  <si>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</si>
  <si>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</si>
  <si>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</si>
  <si>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</si>
  <si>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</si>
  <si>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</si>
  <si>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</si>
  <si>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</si>
  <si>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</si>
  <si>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</si>
  <si>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</si>
  <si>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</si>
  <si>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</si>
  <si>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</si>
  <si>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</si>
  <si>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</si>
  <si>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</si>
  <si>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</si>
  <si>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</si>
  <si>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</si>
  <si>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</si>
  <si>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</si>
  <si>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</si>
  <si>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</si>
  <si>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</si>
  <si>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</si>
  <si>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</si>
  <si>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</si>
  <si>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</si>
  <si>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</si>
  <si>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</si>
  <si>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</si>
  <si>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</si>
  <si>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</si>
  <si>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</si>
  <si>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</si>
  <si>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</si>
  <si>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</si>
  <si>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</si>
  <si>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</si>
  <si>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</si>
  <si>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</si>
  <si>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</si>
  <si>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</si>
  <si>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</si>
  <si>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</si>
  <si>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</si>
  <si>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</si>
  <si>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</si>
  <si>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</si>
  <si>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</si>
  <si>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</si>
  <si>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</si>
  <si>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</si>
  <si>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</si>
  <si>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</si>
  <si>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</si>
  <si>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</si>
  <si>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</si>
  <si>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</si>
  <si>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</si>
  <si>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</si>
  <si>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</si>
  <si>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</si>
  <si>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</si>
  <si>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</si>
  <si>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</si>
  <si>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</si>
  <si>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</si>
  <si>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</si>
  <si>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</si>
  <si>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</si>
  <si>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</si>
  <si>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</si>
  <si>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</si>
  <si>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</si>
  <si>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</si>
  <si>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</si>
  <si>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</si>
  <si>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</si>
  <si>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</si>
  <si>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</si>
  <si>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</si>
  <si>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</si>
  <si>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</si>
  <si>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</si>
  <si>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</si>
  <si>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</si>
  <si>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</si>
  <si>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</si>
  <si>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</si>
  <si>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</si>
  <si>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</si>
  <si>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</si>
  <si>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</si>
  <si>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</si>
  <si>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</si>
  <si>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</si>
  <si>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</si>
  <si>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</si>
  <si>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</si>
  <si>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</si>
  <si>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</si>
  <si>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</si>
  <si>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</si>
  <si>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</si>
  <si>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</si>
  <si>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</si>
  <si>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</si>
  <si>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</si>
  <si>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</si>
  <si>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</si>
  <si>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</si>
  <si>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</si>
  <si>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</si>
  <si>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</si>
  <si>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</si>
  <si>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</si>
  <si>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</si>
  <si>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</si>
  <si>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</si>
  <si>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</si>
  <si>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</si>
  <si>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</si>
  <si>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</si>
  <si>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</si>
  <si>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</si>
  <si>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</si>
  <si>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</si>
  <si>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</si>
  <si>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</si>
  <si>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</si>
  <si>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</si>
  <si>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</si>
  <si>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</si>
  <si>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</si>
  <si>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</si>
  <si>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</si>
  <si>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</si>
  <si>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</si>
  <si>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</si>
  <si>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</si>
  <si>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</si>
  <si>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</si>
  <si>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</si>
  <si>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</si>
  <si>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</si>
  <si>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</si>
  <si>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</si>
  <si>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</si>
  <si>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</si>
  <si>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</si>
  <si>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</si>
  <si>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</si>
  <si>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</si>
  <si>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</si>
  <si>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</si>
  <si>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</si>
  <si>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</si>
  <si>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</si>
  <si>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</si>
  <si>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</si>
  <si>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</si>
  <si>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</si>
  <si>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</si>
  <si>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</si>
  <si>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</si>
  <si>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</si>
  <si>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</si>
  <si>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</si>
  <si>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</si>
  <si>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</si>
  <si>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</si>
  <si>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</si>
  <si>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</si>
  <si>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</si>
  <si>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</si>
  <si>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</si>
  <si>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</si>
  <si>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</si>
  <si>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</si>
  <si>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</si>
  <si>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</si>
  <si>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</si>
  <si>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</si>
  <si>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</si>
  <si>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</si>
  <si>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</si>
  <si>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</si>
  <si>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</si>
  <si>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</si>
  <si>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</si>
  <si>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</si>
  <si>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</si>
  <si>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</si>
  <si>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</si>
  <si>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</si>
  <si>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</si>
  <si>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</si>
  <si>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</si>
  <si>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</si>
  <si>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</si>
  <si>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</si>
  <si>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</si>
  <si>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</si>
  <si>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</si>
  <si>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</si>
  <si>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</si>
  <si>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</si>
  <si>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</si>
  <si>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</si>
  <si>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</si>
  <si>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</si>
  <si>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</si>
  <si>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</si>
  <si>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</si>
  <si>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</si>
  <si>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</si>
  <si>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</si>
  <si>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</si>
  <si>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</si>
  <si>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</si>
  <si>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</si>
  <si>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</si>
  <si>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</si>
  <si>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</si>
  <si>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</si>
  <si>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</si>
  <si>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</si>
  <si>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</si>
  <si>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</si>
  <si>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</si>
  <si>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</si>
  <si>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</si>
  <si>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</si>
  <si>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</si>
  <si>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</si>
  <si>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</si>
  <si>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</si>
  <si>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</si>
  <si>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</si>
  <si>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</si>
  <si>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</si>
  <si>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</si>
  <si>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</si>
  <si>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</si>
  <si>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</si>
  <si>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</si>
  <si>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</si>
  <si>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</si>
  <si>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</si>
  <si>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</si>
  <si>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</si>
  <si>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</si>
  <si>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</si>
  <si>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</si>
  <si>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</si>
  <si>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</si>
  <si>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</si>
  <si>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</si>
  <si>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</si>
  <si>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</si>
  <si>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</si>
  <si>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</si>
  <si>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</si>
  <si>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</si>
  <si>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</si>
  <si>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</si>
  <si>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</si>
  <si>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</si>
  <si>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</si>
  <si>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</si>
  <si>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</si>
  <si>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</si>
  <si>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</si>
  <si>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</si>
  <si>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</si>
  <si>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</si>
  <si>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</si>
  <si>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</si>
  <si>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</si>
  <si>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</si>
  <si>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</si>
  <si>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</si>
  <si>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</si>
  <si>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</si>
  <si>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</si>
  <si>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</si>
  <si>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</si>
  <si>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</si>
  <si>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</si>
  <si>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</si>
  <si>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</si>
  <si>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</si>
  <si>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</si>
  <si>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</si>
  <si>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</si>
  <si>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</si>
  <si>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</si>
  <si>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</si>
  <si>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</si>
  <si>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</si>
  <si>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</si>
  <si>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</si>
  <si>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</si>
  <si>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</si>
  <si>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</si>
  <si>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</si>
  <si>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</si>
  <si>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</si>
  <si>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</si>
  <si>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</si>
  <si>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</si>
  <si>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</si>
  <si>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</si>
  <si>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</si>
  <si>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</si>
  <si>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</si>
  <si>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</si>
  <si>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</si>
  <si>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</si>
  <si>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</si>
  <si>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</si>
  <si>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</si>
  <si>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</si>
  <si>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</si>
  <si>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</si>
  <si>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</si>
  <si>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</si>
  <si>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</si>
  <si>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</si>
  <si>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</si>
  <si>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</si>
  <si>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</si>
  <si>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</si>
  <si>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</si>
  <si>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</si>
  <si>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</si>
  <si>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</si>
  <si>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</si>
  <si>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</si>
  <si>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</si>
  <si>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</si>
  <si>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</si>
  <si>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</si>
  <si>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</si>
  <si>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</si>
  <si>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</si>
  <si>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</si>
  <si>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</si>
  <si>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</si>
  <si>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</si>
  <si>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</si>
  <si>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</si>
  <si>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</si>
  <si>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</si>
  <si>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</si>
  <si>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</si>
  <si>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</si>
  <si>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</si>
  <si>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</si>
  <si>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</si>
  <si>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</si>
  <si>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</si>
  <si>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</si>
  <si>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</si>
  <si>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</si>
  <si>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</si>
  <si>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</si>
  <si>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</si>
  <si>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</si>
  <si>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</si>
  <si>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</si>
  <si>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</si>
  <si>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</si>
  <si>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</si>
  <si>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</si>
  <si>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</si>
  <si>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</si>
  <si>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</si>
  <si>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</si>
  <si>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</si>
  <si>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</si>
  <si>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</si>
  <si>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</si>
  <si>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</si>
  <si>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</si>
  <si>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</si>
  <si>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</si>
  <si>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</si>
  <si>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</si>
  <si>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</si>
  <si>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</si>
  <si>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</si>
  <si>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</si>
  <si>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</si>
  <si>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</si>
  <si>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</si>
  <si>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</si>
  <si>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</si>
  <si>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</si>
  <si>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</si>
  <si>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</si>
  <si>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</si>
  <si>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</si>
  <si>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</si>
  <si>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</si>
  <si>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</si>
  <si>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</si>
  <si>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</si>
  <si>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</si>
  <si>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</si>
  <si>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</si>
  <si>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</si>
  <si>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</si>
  <si>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</si>
  <si>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</si>
  <si>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</si>
  <si>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</si>
  <si>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</si>
  <si>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</si>
  <si>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</si>
  <si>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</si>
  <si>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</si>
  <si>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</si>
  <si>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</si>
  <si>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</si>
  <si>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</si>
  <si>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</si>
  <si>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</si>
  <si>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</si>
  <si>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</si>
  <si>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</si>
  <si>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</si>
  <si>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</si>
  <si>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</si>
  <si>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</si>
  <si>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</si>
  <si>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</si>
  <si>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</si>
  <si>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</si>
  <si>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</si>
  <si>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</si>
  <si>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</si>
  <si>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</si>
  <si>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</si>
  <si>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</si>
  <si>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</si>
  <si>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</si>
  <si>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</si>
  <si>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</si>
  <si>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</si>
  <si>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</si>
  <si>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</si>
  <si>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</si>
  <si>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</si>
  <si>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</si>
  <si>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</si>
  <si>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</si>
  <si>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</si>
  <si>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</si>
  <si>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</si>
  <si>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</si>
  <si>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</si>
  <si>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</si>
  <si>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</si>
  <si>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</si>
  <si>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</si>
  <si>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</si>
  <si>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</si>
  <si>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</si>
  <si>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</si>
  <si>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</si>
  <si>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</si>
  <si>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</si>
  <si>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</si>
  <si>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</si>
  <si>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</si>
  <si>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</si>
  <si>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</si>
  <si>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</si>
  <si>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</si>
  <si>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</si>
  <si>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</si>
  <si>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</si>
  <si>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</si>
  <si>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</si>
  <si>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</si>
  <si>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</si>
  <si>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</si>
  <si>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</si>
  <si>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</si>
  <si>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</si>
  <si>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</si>
  <si>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</si>
  <si>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</si>
  <si>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</si>
  <si>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</si>
  <si>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</si>
  <si>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</si>
  <si>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</si>
  <si>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</si>
  <si>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</si>
  <si>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</si>
  <si>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</si>
  <si>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</si>
  <si>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</si>
  <si>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</si>
  <si>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</si>
  <si>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</si>
  <si>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</si>
  <si>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</si>
  <si>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</si>
  <si>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</si>
  <si>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</si>
  <si>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</si>
  <si>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</si>
  <si>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</si>
  <si>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</si>
  <si>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</si>
  <si>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</si>
  <si>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</si>
  <si>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</si>
  <si>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</si>
  <si>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</si>
  <si>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</si>
  <si>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</si>
  <si>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</si>
  <si>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</si>
  <si>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</si>
  <si>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</si>
  <si>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</si>
  <si>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</si>
  <si>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</si>
  <si>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</si>
  <si>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</si>
  <si>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</si>
  <si>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</si>
  <si>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</si>
  <si>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</si>
  <si>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</si>
  <si>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</si>
  <si>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</si>
  <si>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</si>
  <si>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</si>
  <si>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</si>
  <si>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</si>
  <si>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</si>
  <si>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</si>
  <si>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</si>
  <si>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</si>
  <si>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</si>
  <si>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</si>
  <si>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</si>
  <si>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</si>
  <si>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</si>
  <si>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</si>
  <si>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</si>
  <si>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</si>
  <si>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</si>
  <si>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</si>
  <si>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</si>
  <si>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</si>
  <si>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</si>
  <si>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</si>
  <si>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</si>
  <si>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</si>
  <si>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</si>
  <si>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</si>
  <si>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</si>
  <si>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</si>
  <si>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</si>
  <si>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</si>
  <si>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</si>
  <si>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</si>
  <si>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</si>
  <si>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</si>
  <si>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</si>
  <si>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</si>
  <si>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</si>
  <si>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</si>
  <si>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</si>
  <si>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</si>
  <si>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</si>
  <si>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</si>
  <si>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</si>
  <si>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</si>
  <si>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</si>
  <si>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</si>
  <si>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</si>
  <si>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</si>
  <si>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</si>
  <si>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</si>
  <si>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</si>
  <si>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</si>
  <si>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</si>
  <si>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</si>
  <si>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</si>
  <si>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</si>
  <si>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</si>
  <si>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</si>
  <si>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</si>
  <si>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</si>
  <si>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</si>
  <si>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</si>
  <si>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</si>
  <si>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</si>
  <si>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</si>
  <si>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</si>
  <si>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</si>
  <si>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</si>
  <si>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</si>
  <si>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</si>
  <si>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</si>
  <si>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</si>
  <si>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</si>
  <si>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</si>
  <si>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</si>
  <si>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</si>
  <si>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</si>
  <si>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</si>
  <si>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</si>
  <si>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</si>
  <si>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</si>
  <si>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</si>
  <si>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</si>
  <si>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</si>
  <si>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</si>
  <si>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</si>
  <si>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</si>
  <si>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</si>
  <si>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</si>
  <si>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</si>
  <si>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</si>
  <si>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</si>
  <si>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</si>
  <si>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</si>
  <si>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</si>
  <si>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</si>
  <si>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</si>
  <si>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</si>
  <si>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</si>
  <si>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</si>
  <si>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</si>
  <si>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</si>
  <si>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</si>
  <si>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</si>
  <si>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</si>
  <si>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</si>
  <si>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</si>
  <si>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</si>
  <si>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</si>
  <si>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</si>
  <si>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</si>
  <si>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</si>
  <si>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</si>
  <si>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</si>
  <si>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</si>
  <si>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</si>
  <si>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</si>
  <si>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</si>
  <si>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</si>
  <si>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</si>
  <si>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</si>
  <si>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</si>
  <si>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</si>
  <si>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</si>
  <si>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</si>
  <si>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</si>
  <si>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</si>
  <si>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</si>
  <si>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</si>
  <si>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</si>
  <si>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</si>
  <si>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</si>
  <si>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</si>
  <si>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</si>
  <si>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</si>
  <si>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</si>
  <si>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</si>
  <si>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</si>
  <si>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</si>
  <si>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</si>
  <si>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</si>
  <si>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</si>
  <si>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</si>
  <si>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</si>
  <si>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</si>
  <si>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</si>
  <si>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</si>
  <si>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</si>
  <si>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</si>
  <si>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</si>
  <si>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</si>
  <si>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</si>
  <si>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</si>
  <si>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</si>
  <si>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</si>
  <si>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</si>
  <si>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</si>
  <si>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</si>
  <si>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</si>
  <si>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</si>
  <si>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</si>
  <si>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</si>
  <si>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</si>
  <si>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</si>
  <si>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</si>
  <si>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</si>
  <si>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</si>
  <si>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</si>
  <si>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</si>
  <si>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</si>
  <si>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</si>
  <si>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</si>
  <si>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</si>
  <si>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</si>
  <si>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</si>
  <si>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</si>
  <si>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</si>
  <si>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</si>
  <si>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</si>
  <si>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</si>
  <si>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</si>
  <si>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</si>
  <si>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</si>
  <si>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</si>
  <si>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</si>
  <si>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</si>
  <si>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</si>
  <si>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</si>
  <si>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</si>
  <si>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</si>
  <si>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</si>
  <si>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</si>
  <si>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</si>
  <si>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</si>
  <si>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</si>
  <si>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</si>
  <si>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</si>
  <si>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</si>
  <si>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</si>
  <si>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</si>
  <si>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</si>
  <si>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</si>
  <si>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</si>
  <si>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</si>
  <si>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</si>
  <si>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</si>
  <si>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</si>
  <si>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</si>
  <si>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</si>
  <si>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</si>
  <si>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</si>
  <si>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</si>
  <si>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</si>
  <si>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</si>
  <si>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</si>
  <si>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</si>
  <si>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</si>
  <si>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</si>
  <si>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</si>
  <si>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</si>
  <si>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</si>
  <si>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</si>
  <si>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</si>
  <si>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</si>
  <si>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</si>
  <si>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</si>
  <si>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</si>
  <si>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</si>
  <si>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</si>
  <si>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</si>
  <si>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</si>
  <si>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</si>
  <si>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</si>
  <si>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</si>
  <si>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</si>
  <si>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</si>
  <si>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</si>
  <si>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</si>
  <si>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</si>
  <si>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</si>
  <si>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</si>
  <si>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</si>
  <si>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</si>
  <si>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</si>
  <si>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</si>
  <si>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</si>
  <si>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</si>
  <si>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</si>
  <si>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</si>
  <si>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</si>
  <si>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</si>
  <si>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</si>
  <si>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</si>
  <si>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</si>
  <si>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</si>
  <si>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</si>
  <si>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</si>
  <si>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</si>
  <si>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</si>
  <si>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</si>
  <si>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</si>
  <si>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</si>
  <si>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</si>
  <si>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</si>
  <si>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</si>
  <si>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</si>
  <si>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</si>
  <si>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</si>
  <si>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</si>
  <si>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</si>
  <si>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</si>
  <si>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</si>
  <si>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</si>
  <si>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</si>
  <si>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</si>
  <si>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</si>
  <si>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</si>
  <si>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</si>
  <si>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</si>
  <si>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</si>
  <si>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</si>
  <si>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</si>
  <si>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</si>
  <si>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</si>
  <si>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</si>
  <si>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</si>
  <si>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</si>
  <si>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</si>
  <si>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</si>
  <si>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</si>
  <si>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</si>
  <si>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</si>
  <si>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</si>
  <si>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</si>
  <si>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</si>
  <si>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</si>
  <si>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</si>
  <si>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</si>
  <si>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</si>
  <si>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</si>
  <si>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</si>
  <si>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</si>
  <si>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</si>
  <si>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</si>
  <si>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</si>
  <si>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</si>
  <si>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</si>
  <si>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</si>
  <si>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</si>
  <si>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</si>
  <si>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</si>
  <si>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</si>
  <si>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</si>
  <si>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</si>
  <si>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</si>
  <si>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</si>
  <si>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</si>
  <si>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</si>
  <si>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</si>
  <si>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</si>
  <si>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</si>
  <si>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</si>
  <si>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</si>
  <si>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</si>
  <si>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</si>
  <si>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</si>
  <si>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</si>
  <si>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</si>
  <si>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</si>
  <si>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</si>
  <si>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</si>
  <si>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</si>
  <si>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</si>
  <si>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</si>
  <si>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</si>
  <si>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</si>
  <si>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</si>
  <si>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</si>
  <si>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</si>
  <si>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</si>
  <si>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</si>
  <si>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</si>
  <si>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</si>
  <si>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</si>
  <si>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</si>
  <si>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</si>
  <si>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</si>
  <si>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</si>
  <si>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</si>
  <si>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</si>
  <si>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</si>
  <si>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</si>
  <si>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</si>
  <si>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</si>
  <si>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</si>
  <si>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</si>
  <si>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</si>
  <si>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</si>
  <si>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</si>
  <si>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</si>
  <si>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</si>
  <si>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</si>
  <si>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</si>
  <si>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</si>
  <si>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</si>
  <si>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</si>
  <si>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</si>
  <si>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</si>
  <si>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</si>
  <si>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</si>
  <si>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</si>
  <si>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</si>
  <si>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</si>
  <si>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</si>
  <si>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</si>
  <si>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</si>
  <si>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</si>
  <si>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</si>
  <si>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</si>
  <si>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</si>
  <si>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</si>
  <si>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</si>
  <si>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</si>
  <si>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</si>
  <si>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</si>
  <si>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</si>
  <si>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</si>
  <si>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</si>
  <si>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</si>
  <si>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</si>
  <si>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</si>
  <si>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</si>
  <si>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</si>
  <si>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</si>
  <si>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</si>
  <si>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</si>
  <si>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</si>
  <si>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</si>
  <si>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</si>
  <si>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</si>
  <si>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</si>
  <si>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</si>
  <si>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</si>
  <si>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</si>
  <si>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</si>
  <si>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</si>
  <si>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</si>
  <si>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</si>
  <si>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</si>
  <si>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</si>
  <si>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</si>
  <si>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</si>
  <si>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</si>
  <si>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</si>
  <si>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</si>
  <si>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</si>
  <si>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</si>
  <si>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</si>
  <si>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</si>
  <si>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</si>
  <si>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</si>
  <si>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</si>
  <si>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</si>
  <si>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</si>
  <si>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</si>
  <si>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</si>
  <si>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</si>
  <si>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</si>
  <si>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</si>
  <si>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</si>
  <si>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</si>
  <si>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</si>
  <si>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</si>
  <si>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</si>
  <si>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</si>
  <si>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</si>
  <si>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</si>
  <si>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</si>
  <si>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</si>
  <si>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</si>
  <si>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</si>
  <si>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</si>
  <si>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</si>
  <si>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</si>
  <si>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</si>
  <si>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</si>
  <si>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</si>
  <si>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</si>
  <si>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</si>
  <si>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</si>
  <si>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</si>
  <si>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</si>
  <si>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</si>
  <si>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</si>
  <si>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</si>
  <si>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</si>
  <si>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</si>
  <si>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</si>
  <si>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</si>
  <si>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</si>
  <si>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</si>
  <si>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</si>
  <si>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</si>
  <si>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</si>
  <si>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</si>
  <si>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</si>
  <si>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</si>
  <si>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</si>
  <si>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</si>
  <si>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</si>
  <si>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</si>
  <si>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</si>
  <si>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</si>
  <si>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</si>
  <si>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</si>
  <si>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</si>
  <si>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</si>
  <si>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</si>
  <si>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</si>
  <si>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</si>
  <si>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</si>
  <si>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</si>
  <si>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</si>
  <si>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</si>
  <si>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</si>
  <si>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</si>
  <si>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</si>
  <si>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</si>
  <si>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</si>
  <si>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</si>
  <si>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</si>
  <si>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</si>
  <si>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</si>
  <si>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</si>
  <si>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</si>
  <si>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</si>
  <si>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</si>
  <si>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</si>
  <si>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</si>
  <si>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</si>
  <si>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</si>
  <si>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</si>
  <si>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</si>
  <si>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</si>
  <si>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</si>
  <si>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</si>
  <si>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</si>
  <si>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</si>
  <si>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</si>
  <si>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</si>
  <si>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</si>
  <si>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</si>
  <si>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</si>
  <si>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</si>
  <si>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</si>
  <si>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</si>
  <si>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</si>
  <si>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</si>
  <si>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</si>
  <si>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</si>
  <si>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</si>
  <si>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</si>
  <si>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</si>
  <si>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</si>
  <si>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</si>
  <si>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</si>
  <si>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</si>
  <si>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</si>
  <si>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</si>
  <si>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</si>
  <si>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</si>
  <si>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</si>
  <si>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</si>
  <si>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</si>
  <si>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</si>
  <si>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</si>
  <si>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</si>
  <si>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</si>
  <si>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</si>
  <si>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</si>
  <si>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</si>
  <si>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</si>
  <si>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</si>
  <si>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</si>
  <si>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</si>
  <si>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</si>
  <si>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</si>
  <si>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</si>
  <si>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</si>
  <si>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</si>
  <si>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</si>
  <si>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</si>
  <si>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</si>
  <si>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</si>
  <si>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</si>
  <si>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</si>
  <si>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</si>
  <si>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</si>
  <si>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</si>
  <si>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</si>
  <si>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</si>
  <si>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</si>
  <si>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</si>
  <si>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</si>
  <si>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</si>
  <si>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</si>
  <si>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</si>
  <si>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</si>
  <si>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</si>
  <si>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</si>
  <si>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</si>
  <si>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</si>
  <si>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</si>
  <si>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</si>
  <si>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</si>
  <si>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</si>
  <si>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</si>
  <si>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</si>
  <si>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</si>
  <si>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</si>
  <si>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</si>
  <si>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</si>
  <si>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</si>
  <si>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</si>
  <si>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</si>
  <si>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</si>
  <si>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</si>
  <si>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</si>
  <si>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</si>
  <si>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</si>
  <si>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</si>
  <si>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</si>
  <si>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</si>
  <si>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</si>
  <si>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</si>
  <si>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</si>
  <si>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</si>
  <si>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</si>
  <si>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</si>
  <si>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</si>
  <si>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</si>
  <si>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</si>
  <si>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</si>
  <si>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</si>
  <si>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</si>
  <si>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</si>
  <si>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</si>
  <si>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</si>
  <si>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</si>
  <si>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</si>
  <si>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</si>
  <si>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</si>
  <si>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</si>
  <si>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</si>
  <si>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</si>
  <si>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</si>
  <si>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</si>
  <si>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</si>
  <si>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</si>
  <si>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</si>
  <si>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</si>
  <si>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</si>
  <si>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</si>
  <si>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</si>
  <si>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</si>
  <si>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</si>
  <si>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</si>
  <si>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</si>
  <si>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</si>
  <si>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</si>
  <si>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</si>
  <si>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</si>
  <si>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</si>
  <si>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</si>
  <si>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</si>
  <si>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</si>
  <si>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</si>
  <si>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</si>
  <si>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</si>
  <si>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</si>
  <si>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</si>
  <si>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</si>
  <si>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</si>
  <si>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</si>
  <si>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</si>
  <si>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</si>
  <si>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</si>
  <si>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</si>
  <si>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</si>
  <si>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</si>
  <si>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</si>
  <si>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</si>
  <si>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</si>
  <si>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</si>
  <si>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</si>
  <si>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</si>
  <si>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</si>
  <si>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</si>
  <si>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</si>
  <si>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</si>
  <si>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</si>
  <si>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</si>
  <si>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</si>
  <si>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</si>
  <si>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</si>
  <si>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</si>
  <si>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</si>
  <si>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</si>
  <si>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</si>
  <si>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</si>
  <si>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</si>
  <si>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</si>
  <si>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</si>
  <si>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</si>
  <si>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</si>
  <si>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</si>
  <si>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</si>
  <si>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</si>
  <si>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</si>
  <si>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</si>
  <si>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</si>
  <si>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</si>
  <si>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</si>
  <si>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</si>
  <si>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</si>
  <si>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</si>
  <si>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</si>
  <si>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</si>
  <si>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</si>
  <si>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</si>
  <si>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</si>
  <si>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</si>
  <si>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</si>
  <si>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</si>
  <si>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</si>
  <si>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</si>
  <si>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</si>
  <si>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</si>
  <si>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</si>
  <si>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</si>
  <si>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</si>
  <si>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</si>
  <si>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</si>
  <si>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</si>
  <si>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</si>
  <si>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</si>
  <si>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</si>
  <si>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</si>
  <si>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</si>
  <si>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</si>
  <si>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</si>
  <si>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</si>
  <si>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</si>
  <si>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</si>
  <si>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</si>
  <si>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</si>
  <si>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</si>
  <si>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</si>
  <si>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</si>
  <si>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</si>
  <si>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</si>
  <si>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</si>
  <si>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</si>
  <si>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</si>
  <si>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</si>
  <si>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</si>
  <si>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</si>
  <si>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</si>
  <si>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</si>
  <si>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</si>
  <si>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</si>
  <si>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</si>
  <si>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</si>
  <si>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</si>
  <si>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</si>
  <si>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</si>
  <si>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</si>
  <si>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</si>
  <si>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</si>
  <si>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</si>
  <si>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</si>
  <si>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</si>
  <si>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</si>
  <si>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</si>
  <si>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</si>
  <si>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</si>
  <si>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</si>
  <si>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</si>
  <si>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</si>
  <si>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</si>
  <si>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</si>
  <si>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</si>
  <si>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</si>
  <si>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</si>
  <si>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</si>
  <si>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</si>
  <si>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</si>
  <si>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</si>
  <si>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</si>
  <si>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</si>
  <si>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</si>
  <si>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</si>
  <si>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</si>
  <si>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</si>
  <si>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</si>
  <si>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</si>
  <si>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</si>
  <si>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</si>
  <si>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</si>
  <si>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</si>
  <si>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</si>
  <si>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</si>
  <si>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</si>
  <si>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</si>
  <si>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</si>
  <si>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</si>
  <si>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</si>
  <si>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</si>
  <si>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</si>
  <si>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</si>
  <si>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</si>
  <si>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</si>
  <si>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</si>
  <si>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</si>
  <si>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</si>
  <si>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</si>
  <si>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</si>
  <si>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</si>
  <si>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</si>
  <si>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</si>
  <si>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</si>
  <si>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</si>
  <si>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</si>
  <si>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</si>
  <si>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</si>
  <si>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</si>
  <si>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</si>
  <si>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</si>
  <si>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</si>
  <si>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</si>
  <si>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</si>
  <si>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</si>
  <si>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</si>
  <si>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</si>
  <si>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</si>
  <si>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</si>
  <si>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</si>
  <si>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</si>
  <si>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</si>
  <si>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</si>
  <si>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</si>
  <si>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</si>
  <si>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</si>
  <si>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</si>
  <si>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</si>
  <si>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</si>
  <si>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</si>
  <si>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</si>
  <si>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</si>
  <si>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</si>
  <si>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</si>
  <si>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</si>
  <si>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</si>
  <si>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</si>
  <si>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</si>
  <si>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</si>
  <si>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</si>
  <si>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</si>
  <si>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</si>
  <si>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</si>
  <si>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</si>
  <si>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</si>
  <si>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</si>
  <si>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</si>
  <si>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</si>
  <si>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</si>
  <si>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</si>
  <si>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</si>
  <si>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</si>
  <si>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</si>
  <si>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</si>
  <si>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</si>
  <si>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</si>
  <si>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</si>
  <si>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</si>
  <si>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</si>
  <si>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</si>
  <si>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</si>
  <si>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</si>
  <si>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</si>
  <si>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</si>
  <si>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</si>
  <si>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</si>
  <si>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</si>
  <si>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</si>
  <si>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</si>
  <si>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</si>
  <si>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</si>
  <si>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</si>
  <si>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</si>
  <si>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</si>
  <si>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</si>
  <si>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</si>
  <si>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</si>
  <si>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</si>
  <si>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</si>
  <si>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</si>
  <si>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</si>
  <si>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</si>
  <si>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</si>
  <si>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</si>
  <si>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</si>
  <si>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</si>
  <si>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</si>
  <si>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</si>
  <si>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</si>
  <si>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</si>
  <si>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</si>
  <si>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</si>
  <si>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</si>
  <si>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</si>
  <si>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</si>
  <si>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</si>
  <si>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</si>
  <si>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</si>
  <si>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</si>
  <si>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</si>
  <si>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</si>
  <si>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</si>
  <si>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</si>
  <si>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</si>
  <si>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</si>
  <si>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</si>
  <si>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</si>
  <si>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</si>
  <si>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</si>
  <si>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</si>
  <si>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</si>
  <si>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</si>
  <si>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</si>
  <si>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</si>
  <si>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</si>
  <si>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</si>
  <si>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</si>
  <si>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</si>
  <si>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</si>
  <si>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</si>
  <si>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</si>
  <si>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</si>
  <si>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</si>
  <si>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</si>
  <si>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</si>
  <si>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</si>
  <si>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</si>
  <si>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</si>
  <si>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</si>
  <si>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</si>
  <si>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</si>
  <si>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</si>
  <si>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</si>
  <si>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</si>
  <si>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</si>
  <si>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</si>
  <si>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</si>
  <si>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</si>
  <si>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</si>
  <si>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</si>
  <si>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</si>
  <si>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</si>
  <si>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</si>
  <si>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</si>
  <si>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</si>
  <si>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</si>
  <si>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</si>
  <si>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</si>
  <si>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</si>
  <si>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</si>
  <si>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</si>
  <si>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</si>
  <si>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</si>
  <si>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</si>
  <si>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</si>
  <si>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</si>
  <si>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</si>
  <si>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</si>
  <si>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</si>
  <si>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</si>
  <si>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</si>
  <si>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</si>
  <si>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</si>
  <si>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</si>
  <si>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</si>
  <si>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</si>
  <si>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</si>
  <si>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</si>
  <si>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</si>
  <si>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</si>
  <si>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</si>
  <si>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</si>
  <si>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</si>
  <si>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</si>
  <si>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</si>
  <si>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</si>
  <si>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</si>
  <si>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</si>
  <si>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</si>
  <si>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</si>
  <si>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</si>
  <si>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</si>
  <si>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</si>
  <si>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</si>
  <si>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</si>
  <si>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</si>
  <si>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</si>
  <si>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</si>
  <si>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</si>
  <si>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</si>
  <si>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</si>
  <si>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</si>
  <si>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</si>
  <si>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</si>
  <si>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</si>
  <si>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</si>
  <si>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</si>
  <si>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</si>
  <si>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</si>
  <si>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</si>
  <si>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</si>
  <si>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</si>
  <si>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</si>
  <si>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</si>
  <si>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</si>
  <si>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</si>
  <si>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</si>
  <si>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</si>
  <si>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</si>
  <si>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</si>
  <si>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</si>
  <si>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</si>
  <si>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</si>
  <si>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</si>
  <si>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</si>
  <si>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</si>
  <si>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</si>
  <si>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</si>
  <si>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</si>
  <si>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</si>
  <si>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</si>
  <si>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</si>
  <si>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</si>
  <si>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</si>
  <si>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</si>
  <si>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</si>
  <si>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</si>
  <si>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</si>
  <si>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</si>
  <si>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</si>
  <si>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</si>
  <si>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</si>
  <si>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</si>
  <si>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</si>
  <si>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</si>
  <si>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</si>
  <si>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</si>
  <si>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</si>
  <si>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</si>
  <si>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</si>
  <si>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</si>
  <si>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</si>
  <si>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</si>
  <si>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</si>
  <si>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</si>
  <si>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</si>
  <si>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</si>
  <si>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</si>
  <si>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</si>
  <si>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</si>
  <si>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</si>
  <si>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</si>
  <si>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</si>
  <si>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</si>
  <si>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</si>
  <si>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</si>
  <si>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</si>
  <si>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</si>
  <si>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</si>
  <si>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</si>
  <si>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</si>
  <si>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</si>
  <si>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</si>
  <si>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</si>
  <si>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</si>
  <si>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</si>
  <si>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</si>
  <si>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</si>
  <si>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</si>
  <si>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</si>
  <si>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</si>
  <si>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</si>
  <si>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</si>
  <si>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</si>
  <si>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</si>
  <si>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</si>
  <si>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</si>
  <si>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</si>
  <si>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</si>
  <si>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</si>
  <si>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</si>
  <si>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</si>
  <si>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</si>
  <si>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</si>
  <si>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</si>
  <si>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</si>
  <si>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</si>
  <si>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</si>
  <si>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</si>
  <si>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</si>
  <si>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</si>
  <si>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</si>
  <si>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</si>
  <si>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</si>
  <si>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</si>
  <si>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</si>
  <si>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</si>
  <si>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</si>
  <si>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</si>
  <si>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</si>
  <si>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</si>
  <si>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</si>
  <si>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</si>
  <si>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</si>
  <si>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</si>
  <si>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</si>
  <si>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</si>
  <si>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</si>
  <si>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</si>
  <si>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</si>
  <si>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</si>
  <si>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</si>
  <si>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</si>
  <si>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</si>
  <si>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</si>
  <si>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</si>
  <si>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</si>
  <si>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</si>
  <si>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</si>
  <si>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</si>
  <si>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</si>
  <si>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</si>
  <si>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</si>
  <si>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</si>
  <si>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</si>
  <si>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</si>
  <si>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</si>
  <si>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</si>
  <si>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</si>
  <si>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</si>
  <si>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</si>
  <si>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</si>
  <si>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</si>
  <si>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</si>
  <si>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</si>
  <si>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</si>
  <si>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</si>
  <si>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</si>
  <si>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</si>
  <si>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</si>
  <si>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</si>
  <si>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</si>
  <si>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</si>
  <si>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</si>
  <si>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</si>
  <si>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</si>
  <si>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</si>
  <si>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</si>
  <si>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</si>
  <si>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</si>
  <si>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</si>
  <si>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</si>
  <si>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</si>
  <si>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</si>
  <si>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</si>
  <si>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</si>
  <si>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</si>
  <si>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</si>
  <si>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</si>
  <si>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</si>
  <si>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</si>
  <si>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</si>
  <si>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</si>
  <si>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</si>
  <si>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</si>
  <si>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</si>
  <si>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</si>
  <si>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</si>
  <si>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</si>
  <si>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</si>
  <si>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</si>
  <si>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</si>
  <si>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</si>
  <si>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</si>
  <si>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</si>
  <si>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</si>
  <si>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</si>
  <si>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</si>
  <si>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</si>
  <si>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</si>
  <si>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</si>
  <si>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</si>
  <si>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</si>
  <si>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</si>
  <si>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</si>
  <si>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</si>
  <si>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</si>
  <si>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</si>
  <si>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</si>
  <si>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</si>
  <si>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</si>
  <si>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</si>
  <si>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</si>
  <si>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</si>
  <si>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</si>
  <si>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</si>
  <si>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</si>
  <si>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</si>
  <si>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</si>
  <si>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</si>
  <si>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</si>
  <si>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</si>
  <si>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</si>
  <si>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</si>
  <si>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</si>
  <si>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</si>
  <si>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</si>
  <si>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</si>
  <si>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</si>
  <si>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</si>
  <si>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</si>
  <si>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</si>
  <si>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</si>
  <si>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</si>
  <si>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</si>
  <si>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</si>
  <si>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</si>
  <si>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</si>
  <si>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</si>
  <si>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</si>
  <si>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</si>
  <si>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</si>
  <si>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</si>
  <si>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</si>
  <si>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</si>
  <si>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</si>
  <si>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</si>
  <si>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</si>
  <si>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</si>
  <si>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</si>
  <si>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</si>
  <si>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</si>
  <si>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</si>
  <si>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</si>
  <si>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</si>
  <si>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</si>
  <si>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</si>
  <si>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</si>
  <si>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</si>
  <si>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</si>
  <si>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</si>
  <si>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</si>
  <si>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</si>
  <si>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</si>
  <si>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</si>
  <si>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</si>
  <si>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</si>
  <si>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</si>
  <si>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</si>
  <si>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</si>
  <si>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</si>
  <si>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</si>
  <si>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</si>
  <si>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</si>
  <si>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</si>
  <si>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</si>
  <si>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</si>
  <si>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</si>
  <si>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</si>
  <si>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</si>
  <si>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</si>
  <si>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</si>
  <si>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</si>
  <si>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</si>
  <si>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</si>
  <si>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</si>
  <si>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</si>
  <si>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</si>
  <si>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</si>
  <si>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</si>
  <si>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</si>
  <si>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</si>
  <si>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</si>
  <si>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</si>
  <si>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</si>
  <si>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</si>
  <si>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</si>
  <si>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</si>
  <si>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</si>
  <si>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</si>
  <si>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</si>
  <si>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</si>
  <si>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</si>
  <si>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</si>
  <si>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</si>
  <si>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</si>
  <si>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</si>
  <si>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</si>
  <si>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</si>
  <si>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</si>
  <si>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</si>
  <si>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</si>
  <si>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</si>
  <si>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</si>
  <si>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</si>
  <si>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</si>
  <si>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</si>
  <si>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</si>
  <si>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</si>
  <si>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</si>
  <si>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</si>
  <si>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</si>
  <si>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</si>
  <si>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</si>
  <si>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</si>
  <si>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</si>
  <si>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</si>
  <si>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</si>
  <si>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</si>
  <si>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</si>
  <si>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</si>
  <si>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</si>
  <si>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</si>
  <si>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</si>
  <si>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</si>
  <si>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</si>
  <si>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</si>
  <si>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</si>
  <si>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</si>
  <si>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</si>
  <si>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</si>
  <si>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</si>
  <si>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</si>
  <si>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</si>
  <si>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</si>
  <si>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</si>
  <si>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</si>
  <si>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</si>
  <si>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</si>
  <si>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</si>
  <si>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</si>
  <si>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</si>
  <si>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</si>
  <si>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</si>
  <si>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</si>
  <si>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</si>
  <si>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</si>
  <si>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</si>
  <si>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</si>
  <si>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</si>
  <si>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</si>
  <si>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</si>
  <si>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</si>
  <si>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</si>
  <si>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</si>
  <si>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</si>
  <si>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</si>
  <si>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</si>
  <si>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</si>
  <si>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</si>
  <si>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</si>
  <si>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</si>
  <si>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</si>
  <si>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</si>
  <si>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</si>
  <si>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</si>
  <si>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</si>
  <si>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</si>
  <si>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</si>
  <si>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</si>
  <si>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</si>
  <si>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</si>
  <si>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</si>
  <si>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</si>
  <si>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</si>
  <si>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</si>
  <si>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</si>
  <si>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</si>
  <si>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</si>
  <si>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</si>
  <si>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</si>
  <si>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</si>
  <si>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</si>
  <si>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</si>
  <si>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</si>
  <si>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</si>
  <si>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</si>
  <si>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</si>
  <si>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</si>
  <si>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</si>
  <si>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</si>
  <si>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</si>
  <si>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</si>
  <si>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</si>
  <si>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</si>
  <si>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</si>
  <si>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</si>
  <si>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</si>
  <si>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</si>
  <si>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</si>
  <si>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</si>
  <si>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</si>
  <si>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</si>
  <si>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</si>
  <si>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</si>
  <si>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</si>
  <si>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</si>
  <si>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</si>
  <si>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</si>
  <si>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</si>
  <si>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</si>
  <si>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</si>
  <si>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</si>
  <si>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</si>
  <si>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</si>
  <si>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</si>
  <si>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</si>
  <si>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</si>
  <si>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</si>
  <si>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</si>
  <si>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</si>
  <si>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</si>
  <si>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</si>
  <si>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</si>
  <si>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</si>
  <si>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</si>
  <si>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</si>
  <si>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</si>
  <si>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</si>
  <si>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</si>
  <si>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</si>
  <si>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</si>
  <si>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</si>
  <si>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</si>
  <si>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</si>
  <si>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</si>
  <si>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</si>
  <si>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</si>
  <si>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</si>
  <si>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</si>
  <si>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</si>
  <si>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</si>
  <si>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</si>
  <si>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</si>
  <si>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</si>
  <si>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</si>
  <si>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</si>
  <si>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</si>
  <si>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</si>
  <si>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</si>
  <si>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</si>
  <si>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</si>
  <si>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</si>
  <si>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</si>
  <si>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</si>
  <si>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</si>
  <si>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</si>
  <si>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</si>
  <si>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</si>
  <si>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</si>
  <si>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</si>
  <si>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</si>
  <si>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</si>
  <si>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</si>
  <si>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</si>
  <si>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</si>
  <si>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</si>
  <si>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</si>
  <si>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</si>
  <si>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</si>
  <si>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</si>
  <si>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</si>
  <si>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</si>
  <si>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</si>
  <si>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</si>
  <si>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</si>
  <si>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</si>
  <si>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</si>
  <si>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</si>
  <si>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</si>
  <si>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</si>
  <si>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</si>
  <si>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</si>
  <si>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</si>
  <si>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</si>
  <si>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</si>
  <si>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</si>
  <si>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</si>
  <si>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</si>
  <si>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</si>
  <si>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</si>
  <si>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</si>
  <si>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</si>
  <si>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</si>
  <si>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</si>
  <si>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</si>
  <si>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</si>
  <si>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</si>
  <si>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</si>
  <si>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</si>
  <si>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</si>
  <si>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</si>
  <si>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</si>
  <si>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</si>
  <si>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</si>
  <si>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</si>
  <si>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</si>
  <si>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</si>
  <si>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</si>
  <si>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</si>
  <si>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</si>
  <si>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</si>
  <si>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</si>
  <si>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</si>
  <si>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</si>
  <si>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</si>
  <si>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</si>
  <si>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</si>
  <si>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</si>
  <si>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</si>
  <si>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</si>
  <si>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</si>
  <si>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</si>
  <si>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</si>
  <si>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</si>
  <si>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</si>
  <si>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</si>
  <si>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</si>
  <si>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</si>
  <si>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</si>
  <si>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</si>
  <si>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</si>
  <si>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</si>
  <si>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</si>
  <si>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</si>
  <si>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</si>
  <si>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</si>
  <si>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</si>
  <si>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</si>
  <si>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</si>
  <si>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</si>
  <si>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</si>
  <si>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</si>
  <si>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</si>
  <si>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</si>
  <si>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</si>
  <si>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</si>
  <si>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</si>
  <si>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</si>
  <si>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</si>
  <si>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</si>
  <si>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</si>
  <si>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</si>
  <si>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</si>
  <si>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</si>
  <si>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</si>
  <si>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</si>
  <si>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</si>
  <si>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</si>
  <si>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</si>
  <si>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</si>
  <si>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</si>
  <si>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</si>
  <si>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</si>
  <si>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</si>
  <si>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</si>
  <si>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</si>
  <si>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</si>
  <si>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</si>
  <si>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</si>
  <si>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</si>
  <si>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</si>
  <si>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</si>
  <si>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</si>
  <si>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</si>
  <si>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</si>
  <si>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</si>
  <si>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</si>
  <si>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</si>
  <si>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</si>
  <si>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</si>
  <si>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</si>
  <si>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</si>
  <si>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</si>
  <si>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</si>
  <si>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</si>
  <si>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</si>
  <si>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</si>
  <si>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</si>
  <si>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</si>
  <si>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</si>
  <si>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</si>
  <si>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</si>
  <si>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</si>
  <si>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</si>
  <si>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</si>
  <si>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</si>
  <si>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</si>
  <si>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</si>
  <si>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</si>
  <si>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</si>
  <si>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</si>
  <si>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</si>
  <si>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</si>
  <si>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</si>
  <si>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</si>
  <si>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</si>
  <si>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</si>
  <si>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</si>
  <si>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</si>
  <si>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</si>
  <si>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</si>
  <si>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</si>
  <si>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</si>
  <si>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</si>
  <si>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</si>
  <si>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</si>
  <si>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</si>
  <si>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</si>
  <si>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</si>
  <si>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</si>
  <si>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</si>
  <si>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</si>
  <si>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</si>
  <si>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</si>
  <si>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</si>
  <si>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</si>
  <si>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</si>
  <si>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</si>
  <si>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</si>
  <si>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</si>
  <si>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</si>
  <si>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</si>
  <si>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</si>
  <si>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</si>
  <si>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</si>
  <si>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</si>
  <si>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</si>
  <si>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</si>
  <si>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</si>
  <si>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</si>
  <si>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</si>
  <si>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</si>
  <si>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</si>
  <si>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</si>
  <si>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</si>
  <si>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</si>
  <si>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</si>
  <si>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</si>
  <si>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</si>
  <si>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</si>
  <si>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</si>
  <si>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</si>
  <si>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</si>
  <si>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</si>
  <si>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</si>
  <si>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</si>
  <si>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</si>
  <si>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</si>
  <si>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</si>
  <si>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</si>
  <si>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</si>
  <si>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</si>
  <si>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</si>
  <si>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</si>
  <si>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</si>
  <si>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</si>
  <si>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</si>
  <si>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</si>
  <si>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</si>
  <si>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</si>
  <si>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</si>
  <si>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</si>
  <si>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</si>
  <si>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</si>
  <si>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</si>
  <si>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</si>
  <si>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</si>
  <si>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</si>
  <si>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</si>
  <si>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</si>
  <si>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</si>
  <si>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</si>
  <si>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</si>
  <si>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</si>
  <si>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</si>
  <si>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</si>
  <si>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</si>
  <si>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</si>
  <si>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</si>
  <si>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</si>
  <si>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</si>
  <si>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</si>
  <si>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</si>
  <si>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</si>
  <si>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</si>
  <si>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</si>
  <si>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</si>
  <si>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</si>
  <si>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</si>
  <si>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</si>
  <si>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</si>
  <si>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</si>
  <si>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</si>
  <si>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</si>
  <si>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</si>
  <si>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</si>
  <si>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</si>
  <si>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</si>
  <si>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</si>
  <si>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</si>
  <si>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</si>
  <si>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</si>
  <si>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</si>
  <si>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</si>
  <si>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</si>
  <si>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</si>
  <si>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</si>
  <si>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</si>
  <si>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</si>
  <si>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</si>
  <si>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</si>
  <si>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</si>
  <si>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</si>
  <si>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</si>
  <si>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</si>
  <si>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</si>
  <si>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</si>
  <si>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</si>
  <si>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</si>
  <si>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</si>
  <si>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</si>
  <si>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</si>
  <si>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</si>
  <si>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</si>
  <si>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</si>
  <si>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</si>
  <si>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</si>
  <si>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</si>
  <si>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</si>
  <si>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</si>
  <si>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</si>
  <si>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</si>
  <si>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</si>
  <si>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</si>
  <si>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</si>
  <si>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</si>
  <si>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</si>
  <si>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</si>
  <si>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</si>
  <si>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</si>
  <si>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</si>
  <si>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</si>
  <si>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</si>
  <si>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</si>
  <si>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</si>
  <si>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</si>
  <si>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</si>
  <si>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</si>
  <si>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</si>
  <si>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</si>
  <si>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</si>
  <si>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</si>
  <si>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</si>
  <si>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</si>
  <si>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</si>
  <si>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</si>
  <si>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</si>
  <si>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</si>
  <si>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</si>
  <si>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</si>
  <si>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</si>
  <si>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</si>
  <si>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</si>
  <si>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</si>
  <si>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</si>
  <si>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</si>
  <si>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</si>
  <si>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</si>
  <si>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</si>
  <si>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</si>
  <si>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</si>
  <si>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</si>
  <si>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</si>
  <si>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</si>
  <si>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</si>
  <si>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</si>
  <si>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</si>
  <si>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</si>
  <si>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</si>
  <si>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</si>
  <si>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</si>
  <si>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</si>
  <si>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</si>
  <si>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</si>
  <si>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</si>
  <si>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</si>
  <si>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</si>
  <si>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</si>
  <si>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</si>
  <si>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</si>
  <si>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</si>
  <si>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</si>
  <si>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</si>
  <si>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</si>
  <si>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</si>
  <si>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</si>
  <si>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</si>
  <si>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</si>
  <si>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</si>
  <si>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</si>
  <si>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</si>
  <si>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</si>
  <si>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</si>
  <si>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</si>
  <si>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</si>
  <si>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</si>
  <si>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</si>
  <si>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</si>
  <si>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</si>
  <si>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</si>
  <si>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</si>
  <si>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</si>
  <si>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</si>
  <si>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</si>
  <si>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</si>
  <si>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</si>
  <si>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</si>
  <si>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</si>
  <si>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</si>
  <si>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</si>
  <si>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</si>
  <si>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</si>
  <si>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</si>
  <si>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</si>
  <si>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</si>
  <si>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</si>
  <si>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</si>
  <si>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</si>
  <si>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</si>
  <si>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</si>
  <si>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</si>
  <si>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</si>
  <si>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</si>
  <si>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</si>
  <si>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</si>
  <si>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</si>
  <si>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</si>
  <si>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</si>
  <si>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</si>
  <si>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</si>
  <si>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</si>
  <si>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</si>
  <si>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</si>
  <si>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</si>
  <si>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</si>
  <si>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</si>
  <si>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</si>
  <si>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</si>
  <si>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</si>
  <si>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</si>
  <si>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</si>
  <si>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</si>
  <si>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</si>
  <si>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</si>
  <si>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</si>
  <si>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</si>
  <si>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</si>
  <si>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</si>
  <si>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</si>
  <si>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</si>
  <si>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</si>
  <si>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</si>
  <si>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</si>
  <si>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</si>
  <si>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</si>
  <si>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</si>
  <si>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</si>
  <si>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</si>
  <si>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</si>
  <si>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</si>
  <si>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</si>
  <si>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</si>
  <si>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</si>
  <si>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</si>
  <si>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</si>
  <si>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</si>
  <si>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</si>
  <si>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</si>
  <si>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</si>
  <si>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</si>
  <si>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</si>
  <si>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</si>
  <si>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</si>
  <si>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</si>
  <si>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</si>
  <si>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</si>
  <si>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</si>
  <si>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</si>
  <si>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</si>
  <si>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</si>
  <si>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</si>
  <si>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</si>
  <si>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</si>
  <si>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</si>
  <si>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</si>
  <si>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</si>
  <si>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</si>
  <si>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</si>
  <si>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</si>
  <si>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</si>
  <si>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</si>
  <si>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</si>
  <si>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</si>
  <si>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</si>
  <si>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</si>
  <si>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</si>
  <si>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</si>
  <si>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</si>
  <si>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</si>
  <si>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</si>
  <si>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</si>
  <si>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</si>
  <si>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</si>
  <si>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</si>
  <si>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</si>
  <si>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</si>
  <si>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</si>
  <si>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</si>
  <si>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</si>
  <si>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</si>
  <si>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</si>
  <si>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</si>
  <si>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</si>
  <si>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</si>
  <si>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</si>
  <si>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</si>
  <si>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</si>
  <si>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</si>
  <si>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</si>
  <si>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</si>
  <si>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</si>
  <si>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</si>
  <si>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</si>
  <si>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</si>
  <si>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</si>
  <si>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</si>
  <si>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</si>
  <si>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</si>
  <si>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</si>
  <si>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</si>
  <si>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</si>
  <si>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</si>
  <si>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</si>
  <si>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</si>
  <si>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</si>
  <si>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</si>
  <si>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</si>
  <si>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</si>
  <si>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</si>
  <si>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</si>
  <si>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</si>
  <si>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</si>
  <si>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</si>
  <si>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</si>
  <si>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</si>
  <si>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</si>
  <si>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</si>
  <si>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</si>
  <si>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</si>
  <si>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</si>
  <si>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</si>
  <si>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</si>
  <si>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</si>
  <si>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</si>
  <si>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</si>
  <si>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</si>
  <si>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</si>
  <si>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</si>
  <si>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</si>
  <si>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</si>
  <si>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</si>
  <si>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</si>
  <si>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</si>
  <si>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</si>
  <si>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</si>
  <si>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</si>
  <si>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</si>
  <si>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</si>
  <si>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</si>
  <si>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</si>
  <si>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</si>
  <si>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</si>
  <si>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</si>
  <si>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</si>
  <si>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</si>
  <si>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</si>
  <si>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</si>
  <si>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</si>
  <si>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</si>
  <si>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</si>
  <si>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</si>
  <si>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</si>
  <si>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</si>
  <si>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</si>
  <si>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</si>
  <si>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</si>
  <si>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</si>
  <si>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</si>
  <si>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</si>
  <si>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</si>
  <si>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</si>
  <si>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</si>
  <si>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</si>
  <si>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</si>
  <si>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</si>
  <si>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</si>
  <si>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</si>
  <si>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</si>
  <si>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</si>
  <si>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</si>
  <si>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</si>
  <si>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</si>
  <si>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</si>
  <si>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</si>
  <si>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</si>
  <si>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</si>
  <si>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</si>
  <si>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</si>
  <si>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</si>
  <si>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</si>
  <si>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</si>
  <si>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</si>
  <si>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</si>
  <si>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</si>
  <si>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</si>
  <si>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</si>
  <si>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</si>
  <si>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</si>
  <si>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</si>
  <si>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</si>
  <si>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</si>
  <si>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</si>
  <si>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</si>
  <si>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</si>
  <si>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</si>
  <si>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</si>
  <si>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</si>
  <si>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</si>
  <si>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</si>
  <si>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</si>
  <si>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</si>
  <si>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</si>
  <si>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</si>
  <si>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</si>
  <si>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</si>
  <si>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</si>
  <si>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</si>
  <si>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</si>
  <si>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</si>
  <si>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</si>
  <si>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</si>
  <si>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</si>
  <si>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</si>
  <si>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</si>
  <si>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</si>
  <si>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</si>
  <si>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</si>
  <si>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</si>
  <si>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</si>
  <si>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</si>
  <si>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</si>
  <si>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</si>
  <si>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</si>
  <si>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</si>
  <si>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</si>
  <si>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</si>
  <si>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</si>
  <si>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</si>
  <si>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</si>
  <si>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</si>
  <si>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</si>
  <si>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</si>
  <si>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</si>
  <si>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</si>
  <si>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</si>
  <si>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</si>
  <si>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</si>
  <si>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</si>
  <si>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</si>
  <si>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</si>
  <si>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</si>
  <si>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</si>
  <si>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</si>
  <si>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</si>
  <si>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</si>
  <si>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</si>
  <si>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</si>
  <si>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</si>
  <si>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</si>
  <si>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</si>
  <si>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</si>
  <si>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</si>
  <si>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</si>
  <si>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</si>
  <si>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</si>
  <si>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</si>
  <si>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</si>
  <si>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</si>
  <si>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</si>
  <si>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</si>
  <si>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</si>
  <si>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</si>
  <si>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</si>
  <si>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</si>
  <si>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</si>
  <si>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</si>
  <si>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</si>
  <si>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</si>
  <si>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</si>
  <si>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</si>
  <si>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</si>
  <si>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</si>
  <si>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</si>
  <si>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</si>
  <si>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</si>
  <si>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</si>
  <si>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</si>
  <si>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</si>
  <si>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</si>
  <si>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</si>
  <si>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</si>
  <si>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</si>
  <si>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</si>
  <si>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</si>
  <si>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</si>
  <si>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</si>
  <si>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</si>
  <si>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</si>
  <si>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</si>
  <si>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</si>
  <si>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</si>
  <si>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</si>
  <si>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</si>
  <si>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</si>
  <si>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</si>
  <si>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</si>
  <si>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</si>
  <si>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</si>
  <si>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</si>
  <si>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</si>
  <si>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</si>
  <si>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</si>
  <si>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</si>
  <si>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</si>
  <si>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</si>
  <si>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</si>
  <si>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</si>
  <si>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</si>
  <si>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</si>
  <si>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</si>
  <si>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</si>
  <si>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</si>
  <si>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</si>
  <si>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</si>
  <si>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</si>
  <si>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</si>
  <si>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</si>
  <si>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</si>
  <si>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</si>
  <si>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</si>
  <si>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</si>
  <si>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</si>
  <si>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</si>
  <si>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</si>
  <si>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</si>
  <si>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</si>
  <si>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</si>
  <si>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</si>
  <si>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</si>
  <si>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</si>
  <si>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</si>
  <si>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</si>
  <si>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</si>
  <si>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</si>
  <si>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</si>
  <si>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</si>
  <si>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</si>
  <si>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</si>
  <si>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</si>
  <si>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</si>
  <si>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</si>
  <si>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</si>
  <si>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</si>
  <si>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</si>
  <si>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</si>
  <si>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</si>
  <si>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</si>
  <si>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</si>
  <si>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</si>
  <si>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</si>
  <si>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</si>
  <si>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</si>
  <si>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</si>
  <si>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</si>
  <si>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</si>
  <si>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</si>
  <si>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</si>
  <si>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</si>
  <si>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</si>
  <si>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</si>
  <si>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</si>
  <si>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</si>
  <si>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</si>
  <si>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</si>
  <si>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</si>
  <si>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</si>
  <si>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</si>
  <si>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</si>
  <si>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</si>
  <si>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</si>
  <si>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</si>
  <si>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</si>
  <si>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</si>
  <si>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</si>
  <si>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</si>
  <si>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</si>
  <si>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</si>
  <si>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</si>
  <si>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</si>
  <si>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</si>
  <si>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</si>
  <si>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</si>
  <si>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</si>
  <si>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</si>
  <si>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</si>
  <si>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</si>
  <si>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</si>
  <si>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</si>
  <si>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</si>
  <si>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</si>
  <si>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</si>
  <si>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</si>
  <si>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</si>
  <si>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</si>
  <si>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</si>
  <si>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</si>
  <si>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</si>
  <si>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</si>
  <si>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</si>
  <si>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</si>
  <si>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</si>
  <si>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</si>
  <si>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</si>
  <si>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</si>
  <si>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</si>
  <si>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</si>
  <si>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</si>
  <si>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</si>
  <si>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</si>
  <si>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</si>
  <si>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</si>
  <si>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</si>
  <si>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</si>
  <si>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</si>
  <si>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</si>
  <si>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</si>
  <si>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</si>
  <si>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</si>
  <si>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</si>
  <si>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</si>
  <si>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</si>
  <si>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</si>
  <si>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</si>
  <si>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</si>
  <si>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</si>
  <si>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</si>
  <si>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</si>
  <si>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</si>
  <si>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</si>
  <si>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</si>
  <si>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</si>
  <si>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</si>
  <si>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</si>
  <si>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</si>
  <si>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</si>
  <si>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</si>
  <si>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</si>
  <si>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</si>
  <si>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</si>
  <si>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</si>
  <si>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</si>
  <si>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</si>
  <si>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</si>
  <si>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</si>
  <si>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</si>
  <si>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</si>
  <si>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</si>
  <si>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</si>
  <si>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</si>
  <si>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</si>
  <si>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</si>
  <si>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</si>
  <si>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</si>
  <si>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</si>
  <si>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</si>
  <si>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</si>
  <si>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</si>
  <si>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</si>
  <si>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</si>
  <si>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</si>
  <si>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</si>
  <si>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</si>
  <si>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</si>
  <si>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</si>
  <si>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</si>
  <si>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</si>
  <si>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</si>
  <si>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</si>
  <si>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</si>
  <si>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</si>
  <si>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</si>
  <si>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</si>
  <si>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</si>
  <si>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</si>
  <si>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</si>
  <si>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</si>
  <si>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</si>
  <si>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</si>
  <si>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</si>
  <si>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</si>
  <si>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</si>
  <si>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</si>
  <si>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</si>
  <si>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</si>
  <si>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</si>
  <si>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</si>
  <si>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</si>
  <si>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</si>
  <si>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</si>
  <si>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</si>
  <si>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</si>
  <si>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</si>
  <si>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</si>
  <si>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</si>
  <si>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</si>
  <si>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</si>
  <si>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</si>
  <si>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</si>
  <si>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</si>
  <si>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</si>
  <si>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</si>
  <si>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</si>
  <si>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</si>
  <si>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</si>
  <si>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</si>
  <si>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</si>
  <si>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</si>
  <si>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</si>
  <si>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</si>
  <si>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</si>
  <si>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</si>
  <si>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</si>
  <si>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</si>
  <si>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</si>
  <si>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</si>
  <si>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</si>
  <si>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</si>
  <si>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</si>
  <si>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</si>
  <si>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</si>
  <si>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</si>
  <si>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</si>
  <si>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</si>
  <si>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</si>
  <si>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</si>
  <si>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</si>
  <si>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</si>
  <si>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</si>
  <si>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</si>
  <si>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</si>
  <si>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</si>
  <si>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</si>
  <si>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</si>
  <si>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</si>
  <si>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</si>
  <si>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</si>
  <si>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</si>
  <si>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</si>
  <si>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</si>
  <si>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</si>
  <si>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</si>
  <si>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</si>
  <si>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</si>
  <si>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</si>
  <si>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</si>
  <si>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</si>
  <si>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</si>
  <si>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</si>
  <si>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</si>
  <si>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</si>
  <si>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</si>
  <si>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</si>
  <si>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</si>
  <si>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</si>
  <si>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</si>
  <si>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</si>
  <si>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</si>
  <si>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</si>
  <si>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</si>
  <si>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</si>
  <si>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</si>
  <si>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</si>
  <si>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</si>
  <si>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</si>
  <si>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</si>
  <si>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</si>
  <si>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</si>
  <si>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</si>
  <si>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</si>
  <si>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</si>
  <si>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</si>
  <si>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</si>
  <si>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</si>
  <si>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</si>
  <si>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</si>
  <si>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</si>
  <si>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</si>
  <si>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</si>
  <si>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</si>
  <si>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</si>
  <si>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</si>
  <si>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</si>
  <si>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</si>
  <si>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</si>
  <si>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</si>
  <si>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</si>
  <si>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</si>
  <si>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</si>
  <si>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</si>
  <si>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</si>
  <si>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</si>
  <si>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</si>
  <si>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</si>
  <si>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</si>
  <si>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</si>
  <si>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</si>
  <si>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</si>
  <si>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</si>
  <si>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</si>
  <si>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</si>
  <si>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</si>
  <si>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</si>
  <si>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</si>
  <si>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</si>
  <si>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</si>
  <si>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</si>
  <si>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</si>
  <si>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</si>
  <si>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</si>
  <si>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</si>
  <si>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</si>
  <si>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</si>
  <si>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</si>
  <si>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</si>
  <si>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</si>
  <si>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</si>
  <si>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</si>
  <si>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</si>
  <si>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</si>
  <si>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</si>
  <si>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</si>
  <si>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</si>
  <si>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</si>
  <si>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</si>
  <si>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</si>
  <si>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</si>
  <si>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</si>
  <si>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</si>
  <si>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</si>
  <si>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</si>
  <si>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</si>
  <si>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</si>
  <si>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</si>
  <si>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</si>
  <si>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</si>
  <si>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</si>
  <si>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</si>
  <si>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</si>
  <si>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</si>
  <si>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</si>
  <si>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</si>
  <si>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</si>
  <si>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</si>
  <si>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</si>
  <si>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</si>
  <si>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</si>
  <si>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</si>
  <si>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</si>
  <si>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</si>
  <si>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</si>
  <si>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</si>
  <si>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</si>
  <si>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</si>
  <si>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</si>
  <si>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</si>
  <si>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</si>
  <si>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</si>
  <si>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</si>
  <si>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</si>
  <si>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</si>
  <si>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</si>
  <si>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</si>
  <si>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</si>
  <si>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</si>
  <si>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</si>
  <si>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</si>
  <si>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</si>
  <si>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</si>
  <si>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</si>
  <si>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</si>
  <si>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</si>
  <si>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</si>
  <si>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</si>
  <si>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</si>
  <si>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</si>
  <si>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</si>
  <si>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</si>
  <si>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</si>
  <si>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</si>
  <si>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</si>
  <si>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</si>
  <si>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</si>
  <si>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</si>
  <si>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</si>
  <si>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</si>
  <si>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</si>
  <si>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</si>
  <si>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</si>
  <si>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</si>
  <si>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</si>
  <si>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</si>
  <si>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</si>
  <si>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</si>
  <si>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</si>
  <si>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</si>
  <si>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</si>
  <si>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</si>
  <si>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</si>
  <si>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</si>
  <si>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</si>
  <si>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</si>
  <si>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</si>
  <si>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</si>
  <si>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</si>
  <si>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</si>
  <si>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</si>
  <si>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</si>
  <si>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</si>
  <si>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</si>
  <si>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</si>
  <si>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</si>
  <si>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</si>
  <si>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</si>
  <si>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</si>
  <si>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</si>
  <si>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</si>
  <si>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</si>
  <si>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</si>
  <si>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</si>
  <si>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</si>
  <si>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</si>
  <si>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</si>
  <si>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</si>
  <si>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</si>
  <si>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</si>
  <si>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</si>
  <si>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</si>
  <si>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</si>
  <si>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</si>
  <si>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</si>
  <si>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</si>
  <si>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</si>
  <si>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</si>
  <si>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</si>
  <si>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</si>
  <si>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</si>
  <si>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</si>
  <si>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</si>
  <si>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</si>
  <si>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</si>
  <si>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</si>
  <si>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</si>
  <si>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</si>
  <si>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</si>
  <si>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</si>
  <si>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</si>
  <si>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</si>
  <si>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</si>
  <si>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</si>
  <si>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</si>
  <si>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</si>
  <si>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</si>
  <si>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</si>
  <si>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</si>
  <si>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</si>
  <si>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</si>
  <si>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</si>
  <si>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</si>
  <si>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</si>
  <si>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</si>
  <si>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</si>
  <si>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</si>
  <si>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</si>
  <si>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</si>
  <si>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</si>
  <si>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</si>
  <si>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</si>
  <si>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</si>
  <si>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</si>
  <si>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</si>
  <si>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</si>
  <si>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</si>
  <si>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</si>
  <si>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</si>
  <si>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</si>
  <si>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</si>
  <si>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</si>
  <si>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</si>
  <si>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</si>
  <si>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</si>
  <si>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</si>
  <si>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</si>
  <si>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</si>
  <si>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</si>
  <si>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</si>
  <si>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</si>
  <si>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</si>
  <si>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</si>
  <si>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</si>
  <si>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</si>
  <si>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</si>
  <si>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</si>
  <si>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</si>
  <si>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</si>
  <si>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</si>
  <si>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</si>
  <si>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</si>
  <si>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</si>
  <si>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</si>
  <si>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</si>
  <si>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</si>
  <si>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</si>
  <si>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</si>
  <si>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</si>
  <si>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</si>
  <si>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</si>
  <si>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</si>
  <si>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</si>
  <si>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</si>
  <si>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</si>
  <si>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</si>
  <si>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</si>
  <si>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</si>
  <si>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</si>
  <si>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</si>
  <si>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</si>
  <si>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</si>
  <si>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</si>
  <si>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</si>
  <si>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</si>
  <si>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</si>
  <si>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</si>
  <si>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</si>
  <si>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</si>
  <si>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</si>
  <si>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</si>
  <si>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</si>
  <si>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</si>
  <si>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</si>
  <si>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</si>
  <si>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</si>
  <si>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</si>
  <si>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</si>
  <si>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</si>
  <si>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</si>
  <si>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</si>
  <si>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</si>
  <si>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</si>
  <si>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</si>
  <si>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</si>
  <si>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</si>
  <si>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</si>
  <si>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</si>
  <si>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</si>
  <si>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</si>
  <si>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</si>
  <si>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</si>
  <si>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</si>
  <si>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</si>
  <si>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</si>
  <si>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</si>
  <si>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</si>
  <si>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</si>
  <si>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</si>
  <si>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</si>
  <si>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</si>
  <si>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</si>
  <si>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</si>
  <si>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</si>
  <si>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</si>
  <si>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</si>
  <si>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</si>
  <si>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</si>
  <si>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</si>
  <si>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</si>
  <si>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</si>
  <si>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</si>
  <si>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</si>
  <si>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</si>
  <si>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</si>
  <si>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</si>
  <si>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</si>
  <si>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</si>
  <si>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</si>
  <si>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</si>
  <si>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</si>
  <si>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</si>
  <si>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</si>
  <si>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</si>
  <si>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</si>
  <si>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</si>
  <si>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</si>
  <si>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</si>
  <si>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</si>
  <si>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</si>
  <si>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</si>
  <si>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</si>
  <si>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</si>
  <si>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</si>
  <si>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</si>
  <si>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</si>
  <si>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</si>
  <si>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</si>
  <si>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</si>
  <si>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</si>
  <si>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</si>
  <si>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</si>
  <si>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</si>
  <si>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</si>
  <si>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</si>
  <si>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</si>
  <si>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</si>
  <si>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</si>
  <si>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</si>
  <si>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</si>
  <si>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</si>
  <si>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</si>
  <si>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</si>
  <si>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</si>
  <si>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</si>
  <si>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</si>
  <si>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</si>
  <si>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</si>
  <si>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</si>
  <si>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</si>
  <si>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</si>
  <si>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</si>
  <si>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</si>
  <si>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</si>
  <si>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</si>
  <si>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</si>
  <si>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</si>
  <si>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</si>
  <si>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</si>
  <si>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</si>
  <si>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</si>
  <si>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</si>
  <si>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</si>
  <si>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</si>
  <si>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</si>
  <si>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</si>
  <si>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</si>
  <si>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</si>
  <si>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</si>
  <si>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</si>
  <si>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</si>
  <si>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</si>
  <si>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</si>
  <si>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</si>
  <si>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</si>
  <si>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</si>
  <si>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</si>
  <si>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</si>
  <si>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</si>
  <si>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</si>
  <si>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</si>
  <si>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</si>
  <si>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</si>
  <si>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</si>
  <si>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</si>
  <si>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</si>
  <si>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</si>
  <si>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</si>
  <si>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</si>
  <si>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</si>
  <si>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</si>
  <si>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</si>
  <si>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</si>
  <si>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</si>
  <si>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</si>
  <si>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</si>
  <si>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</si>
  <si>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</si>
  <si>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</si>
  <si>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</si>
  <si>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</si>
  <si>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</si>
  <si>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</si>
  <si>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</si>
  <si>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</si>
  <si>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</si>
  <si>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</si>
  <si>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</si>
  <si>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</si>
  <si>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</si>
  <si>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</si>
  <si>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</si>
  <si>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</si>
  <si>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</si>
  <si>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</si>
  <si>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</si>
  <si>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</si>
  <si>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</si>
  <si>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</si>
  <si>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</si>
  <si>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</si>
  <si>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</si>
  <si>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</si>
  <si>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</si>
  <si>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</si>
  <si>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</si>
  <si>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</si>
  <si>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</si>
  <si>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</si>
  <si>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</si>
  <si>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</si>
  <si>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</si>
  <si>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</si>
  <si>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</si>
  <si>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</si>
  <si>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</si>
  <si>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</si>
  <si>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</si>
  <si>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</si>
  <si>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</si>
  <si>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</si>
  <si>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</si>
  <si>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</si>
  <si>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</si>
  <si>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</si>
  <si>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</si>
  <si>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</si>
  <si>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</si>
  <si>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</si>
  <si>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</si>
  <si>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</si>
  <si>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</si>
  <si>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</si>
  <si>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</si>
  <si>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</si>
  <si>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</si>
  <si>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</si>
  <si>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</si>
  <si>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</si>
  <si>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</si>
  <si>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</si>
  <si>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</si>
  <si>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</si>
  <si>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</si>
  <si>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</si>
  <si>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</si>
  <si>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</si>
  <si>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</si>
  <si>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</si>
  <si>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</si>
  <si>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</si>
  <si>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</si>
  <si>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</si>
  <si>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</si>
  <si>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</si>
  <si>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</si>
  <si>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</si>
  <si>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</si>
  <si>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</si>
  <si>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</si>
  <si>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</si>
  <si>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</si>
  <si>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</si>
  <si>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</si>
  <si>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</si>
  <si>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</si>
  <si>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</si>
  <si>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</si>
  <si>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</si>
  <si>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</si>
  <si>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</si>
  <si>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</si>
  <si>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</si>
  <si>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</si>
  <si>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</si>
  <si>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</si>
  <si>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</si>
  <si>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</si>
  <si>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</si>
  <si>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</si>
  <si>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</si>
  <si>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</si>
  <si>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</si>
  <si>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</si>
  <si>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</si>
  <si>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</si>
  <si>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</si>
  <si>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</si>
  <si>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</si>
  <si>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</si>
  <si>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</si>
  <si>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</si>
  <si>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</si>
  <si>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</si>
  <si>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</si>
  <si>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</si>
  <si>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</si>
  <si>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</si>
  <si>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</si>
  <si>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</si>
  <si>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</si>
  <si>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</si>
  <si>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</si>
  <si>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</si>
  <si>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</si>
  <si>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</si>
  <si>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</si>
  <si>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</si>
  <si>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</si>
  <si>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</si>
  <si>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</si>
  <si>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</si>
  <si>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</si>
  <si>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</si>
  <si>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</si>
  <si>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</si>
  <si>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</si>
  <si>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</si>
  <si>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</si>
  <si>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</si>
  <si>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</si>
  <si>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</si>
  <si>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</si>
  <si>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</si>
  <si>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</si>
  <si>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</si>
  <si>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</si>
  <si>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</si>
  <si>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</si>
  <si>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</si>
  <si>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</si>
  <si>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</si>
  <si>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</si>
  <si>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</si>
  <si>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</si>
  <si>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</si>
  <si>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</si>
  <si>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</si>
  <si>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</si>
  <si>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</si>
  <si>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</si>
  <si>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</si>
  <si>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</si>
  <si>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</si>
  <si>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</si>
  <si>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</si>
  <si>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</si>
  <si>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</si>
  <si>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</si>
  <si>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</si>
  <si>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</si>
  <si>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</si>
  <si>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</si>
  <si>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</si>
  <si>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</si>
  <si>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</si>
  <si>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</si>
  <si>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</si>
  <si>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</si>
  <si>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</si>
  <si>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</si>
  <si>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</si>
  <si>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</si>
  <si>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</si>
  <si>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</si>
  <si>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</si>
  <si>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</si>
  <si>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</si>
  <si>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</si>
  <si>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</si>
  <si>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</si>
  <si>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</si>
  <si>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</si>
  <si>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</si>
  <si>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</si>
  <si>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</si>
  <si>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</si>
  <si>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</si>
  <si>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</si>
  <si>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</si>
  <si>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</si>
  <si>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</si>
  <si>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</si>
  <si>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</si>
  <si>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</si>
  <si>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</si>
  <si>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</si>
  <si>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</si>
  <si>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</si>
  <si>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</si>
  <si>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</si>
  <si>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</si>
  <si>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</si>
  <si>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</si>
  <si>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</si>
  <si>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</si>
  <si>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</si>
  <si>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</si>
  <si>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</si>
  <si>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</si>
  <si>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</si>
  <si>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</si>
  <si>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</si>
  <si>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</si>
  <si>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</si>
  <si>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</si>
  <si>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</si>
  <si>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</si>
  <si>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</si>
  <si>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</si>
  <si>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</si>
  <si>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</si>
  <si>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</si>
  <si>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</si>
  <si>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</si>
  <si>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</si>
  <si>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</si>
  <si>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</si>
  <si>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</si>
  <si>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</si>
  <si>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</si>
  <si>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</si>
  <si>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</si>
  <si>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</si>
  <si>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</si>
  <si>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</si>
  <si>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</si>
  <si>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</si>
  <si>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</si>
  <si>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</si>
  <si>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</si>
  <si>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</si>
  <si>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</si>
  <si>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</si>
  <si>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</si>
  <si>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</si>
  <si>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</si>
  <si>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</si>
  <si>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</si>
  <si>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</si>
  <si>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</si>
  <si>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</si>
  <si>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</si>
  <si>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</si>
  <si>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</si>
  <si>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</si>
  <si>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</si>
  <si>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</si>
  <si>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</si>
  <si>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</si>
  <si>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</si>
  <si>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</si>
  <si>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</si>
  <si>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</si>
  <si>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</si>
  <si>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</si>
  <si>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</si>
  <si>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</si>
  <si>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</si>
  <si>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</si>
  <si>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</si>
  <si>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</si>
  <si>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</si>
  <si>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</si>
  <si>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</si>
  <si>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</si>
  <si>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</si>
  <si>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</si>
  <si>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</si>
  <si>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</si>
  <si>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</si>
  <si>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</si>
  <si>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</si>
  <si>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</si>
  <si>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</si>
  <si>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</si>
  <si>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</si>
  <si>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</si>
  <si>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</si>
  <si>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</si>
  <si>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</si>
  <si>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</si>
  <si>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</si>
  <si>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</si>
  <si>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</si>
  <si>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</si>
  <si>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</si>
  <si>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</si>
  <si>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</si>
  <si>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</si>
  <si>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</si>
  <si>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</si>
  <si>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</si>
  <si>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</si>
  <si>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</si>
  <si>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</si>
  <si>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</si>
  <si>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</si>
  <si>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</si>
  <si>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</si>
  <si>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</si>
  <si>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</si>
  <si>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</si>
  <si>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</si>
  <si>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</si>
  <si>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</si>
  <si>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</si>
  <si>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</si>
  <si>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</si>
  <si>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</si>
  <si>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</si>
  <si>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</si>
  <si>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</si>
  <si>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</si>
  <si>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</si>
  <si>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</si>
  <si>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</si>
  <si>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</si>
  <si>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</si>
  <si>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</si>
  <si>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</si>
  <si>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</si>
  <si>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</si>
  <si>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</si>
  <si>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</si>
  <si>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</si>
  <si>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</si>
  <si>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</si>
  <si>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</si>
  <si>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</si>
  <si>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</si>
  <si>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</si>
  <si>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</si>
  <si>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</si>
  <si>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</si>
  <si>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</si>
  <si>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</si>
  <si>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</si>
  <si>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</si>
  <si>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</si>
  <si>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</si>
  <si>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</si>
  <si>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</si>
  <si>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</si>
  <si>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</si>
  <si>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</si>
  <si>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</si>
  <si>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</si>
  <si>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</si>
  <si>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</si>
  <si>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</si>
  <si>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</si>
  <si>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</si>
  <si>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</si>
  <si>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</si>
  <si>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</si>
  <si>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</si>
  <si>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</si>
  <si>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</si>
  <si>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</si>
  <si>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</si>
  <si>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</si>
  <si>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</si>
  <si>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</si>
  <si>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</si>
  <si>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</si>
  <si>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</si>
  <si>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</si>
  <si>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</si>
  <si>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</si>
  <si>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</si>
  <si>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</si>
  <si>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</si>
  <si>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</si>
  <si>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</si>
  <si>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</si>
  <si>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</si>
  <si>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</si>
  <si>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</si>
  <si>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</si>
  <si>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</si>
  <si>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</si>
  <si>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</si>
  <si>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</si>
  <si>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</si>
  <si>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</si>
  <si>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</si>
  <si>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</si>
  <si>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</si>
  <si>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</si>
  <si>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</si>
  <si>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</si>
  <si>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</si>
  <si>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</si>
  <si>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</si>
  <si>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</si>
  <si>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</si>
  <si>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</si>
  <si>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</si>
  <si>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</si>
  <si>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</si>
  <si>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</si>
  <si>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</si>
  <si>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</si>
  <si>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</si>
  <si>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</si>
  <si>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</si>
  <si>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</si>
  <si>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</si>
  <si>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</si>
  <si>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</si>
  <si>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</si>
  <si>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</si>
  <si>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</si>
  <si>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</si>
  <si>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</si>
  <si>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</si>
  <si>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</si>
  <si>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</si>
  <si>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</si>
  <si>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</si>
  <si>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</si>
  <si>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</si>
  <si>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</si>
  <si>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</si>
  <si>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</si>
  <si>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</si>
  <si>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</si>
  <si>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</si>
  <si>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</si>
  <si>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</si>
  <si>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</si>
  <si>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</si>
  <si>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</si>
  <si>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</si>
  <si>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</si>
  <si>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</si>
  <si>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</si>
  <si>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</si>
  <si>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</si>
  <si>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</si>
  <si>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</si>
  <si>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</si>
  <si>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</si>
  <si>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</si>
  <si>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</si>
  <si>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</si>
  <si>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</si>
  <si>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</si>
  <si>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</si>
  <si>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</si>
  <si>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</si>
  <si>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</si>
  <si>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</si>
  <si>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</si>
  <si>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</si>
  <si>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</si>
  <si>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</si>
  <si>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</si>
  <si>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</si>
  <si>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</si>
  <si>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</si>
  <si>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</si>
  <si>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</si>
  <si>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</si>
  <si>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</si>
  <si>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</si>
  <si>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</si>
  <si>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</si>
  <si>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</si>
  <si>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</si>
  <si>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</si>
  <si>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</si>
  <si>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</si>
  <si>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</si>
  <si>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</si>
  <si>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</si>
  <si>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</si>
  <si>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</si>
  <si>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</si>
  <si>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</si>
  <si>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</si>
  <si>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</si>
  <si>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</si>
  <si>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</si>
  <si>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</si>
  <si>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</si>
  <si>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</si>
  <si>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</si>
  <si>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</si>
  <si>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</si>
  <si>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</si>
  <si>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</si>
  <si>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</si>
  <si>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</si>
  <si>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</si>
  <si>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</si>
  <si>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</si>
  <si>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</si>
  <si>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</si>
  <si>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</si>
  <si>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</si>
  <si>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</si>
  <si>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</si>
  <si>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</si>
  <si>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</si>
  <si>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</si>
  <si>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</si>
  <si>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</si>
  <si>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</si>
  <si>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</si>
  <si>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</si>
  <si>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</si>
  <si>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</si>
  <si>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</si>
  <si>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</si>
  <si>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</si>
  <si>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</si>
  <si>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</si>
  <si>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</si>
  <si>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</si>
  <si>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</si>
  <si>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</si>
  <si>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</si>
  <si>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</si>
  <si>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</si>
  <si>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</si>
  <si>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</si>
  <si>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</si>
  <si>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</si>
  <si>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</si>
  <si>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</si>
  <si>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</si>
  <si>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</si>
  <si>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</si>
  <si>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</si>
  <si>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</si>
  <si>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</si>
  <si>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</si>
  <si>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</si>
  <si>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</si>
  <si>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</si>
  <si>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</si>
  <si>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</si>
  <si>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</si>
  <si>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</si>
  <si>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</si>
  <si>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</si>
  <si>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</si>
  <si>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</si>
  <si>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</si>
  <si>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</si>
  <si>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</si>
  <si>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</si>
  <si>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</si>
  <si>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</si>
  <si>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</si>
  <si>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</si>
  <si>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</si>
  <si>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</si>
  <si>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</si>
  <si>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</si>
  <si>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</si>
  <si>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</si>
  <si>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</si>
  <si>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</si>
  <si>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</si>
  <si>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</si>
  <si>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</si>
  <si>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</si>
  <si>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</si>
  <si>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</si>
  <si>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</si>
  <si>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</si>
  <si>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</si>
  <si>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</si>
  <si>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</si>
  <si>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</si>
  <si>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</si>
  <si>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</si>
  <si>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</si>
  <si>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</si>
  <si>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</si>
  <si>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</si>
  <si>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</si>
  <si>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</si>
  <si>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</si>
  <si>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</si>
  <si>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</si>
  <si>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</si>
  <si>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</si>
  <si>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</si>
  <si>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</si>
  <si>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</si>
  <si>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</si>
  <si>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</si>
  <si>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</si>
  <si>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</si>
  <si>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</si>
  <si>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</si>
  <si>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</si>
  <si>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</si>
  <si>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</si>
  <si>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</si>
  <si>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</si>
  <si>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</si>
  <si>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</si>
  <si>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</si>
  <si>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</si>
  <si>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</si>
  <si>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</si>
  <si>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</si>
  <si>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</si>
  <si>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</si>
  <si>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</si>
  <si>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</si>
  <si>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</si>
  <si>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</si>
  <si>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</si>
  <si>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</si>
  <si>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</si>
  <si>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</si>
  <si>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</si>
  <si>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</si>
  <si>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</si>
  <si>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</si>
  <si>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</si>
  <si>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</si>
  <si>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</si>
  <si>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</si>
  <si>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</si>
  <si>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</si>
  <si>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</si>
  <si>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</si>
  <si>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</si>
  <si>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</si>
  <si>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</si>
  <si>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</si>
  <si>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</si>
  <si>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</si>
  <si>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</si>
  <si>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</si>
  <si>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</si>
  <si>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</si>
  <si>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</si>
  <si>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</si>
  <si>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</si>
  <si>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</si>
  <si>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</si>
  <si>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</si>
  <si>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</si>
  <si>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</si>
  <si>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</si>
  <si>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</si>
  <si>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</si>
  <si>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</si>
  <si>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</si>
  <si>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</si>
  <si>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</si>
  <si>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</si>
  <si>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</si>
  <si>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</si>
  <si>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</si>
  <si>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</si>
  <si>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</si>
  <si>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</si>
  <si>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</si>
  <si>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</si>
  <si>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</si>
  <si>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</si>
  <si>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</si>
  <si>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</si>
  <si>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</si>
  <si>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</si>
  <si>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</si>
  <si>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</si>
  <si>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</si>
  <si>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</si>
  <si>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</si>
  <si>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</si>
  <si>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</si>
  <si>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</si>
  <si>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</si>
  <si>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</si>
  <si>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</si>
  <si>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</si>
  <si>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</si>
  <si>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</si>
  <si>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</si>
  <si>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</si>
  <si>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</si>
  <si>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</si>
  <si>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</si>
  <si>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</si>
  <si>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</si>
  <si>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</si>
  <si>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</si>
  <si>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</si>
  <si>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</si>
  <si>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</si>
  <si>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</si>
  <si>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</si>
  <si>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</si>
  <si>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</si>
  <si>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</si>
  <si>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</si>
  <si>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</si>
  <si>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</si>
  <si>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</si>
  <si>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</si>
  <si>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</si>
  <si>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</si>
  <si>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</si>
  <si>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</si>
  <si>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</si>
  <si>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</si>
  <si>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</si>
  <si>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</si>
  <si>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</si>
  <si>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</si>
  <si>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</si>
  <si>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</si>
  <si>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</si>
  <si>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</si>
  <si>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</si>
  <si>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</si>
  <si>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</si>
  <si>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</si>
  <si>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</si>
  <si>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</si>
  <si>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</si>
  <si>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</si>
  <si>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</si>
  <si>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</si>
  <si>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</si>
  <si>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</si>
  <si>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</si>
  <si>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</si>
  <si>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</si>
  <si>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</si>
  <si>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</si>
  <si>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</si>
  <si>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</si>
  <si>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</si>
  <si>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</si>
  <si>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</si>
  <si>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</si>
  <si>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</si>
  <si>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</si>
  <si>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</si>
  <si>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</si>
  <si>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</si>
  <si>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</si>
  <si>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</si>
  <si>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</si>
  <si>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</si>
  <si>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</si>
  <si>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</si>
  <si>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</si>
  <si>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</si>
  <si>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</si>
  <si>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</si>
  <si>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</si>
  <si>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</si>
  <si>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</si>
  <si>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</si>
  <si>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</si>
  <si>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</si>
  <si>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</si>
  <si>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</si>
  <si>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</si>
  <si>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</si>
  <si>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</si>
  <si>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</si>
  <si>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</si>
  <si>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</si>
  <si>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</si>
  <si>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</si>
  <si>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</si>
  <si>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</si>
  <si>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</si>
  <si>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</si>
  <si>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</si>
  <si>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</si>
  <si>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</si>
  <si>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</si>
  <si>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</si>
  <si>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</si>
  <si>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</si>
  <si>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</si>
  <si>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</si>
  <si>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</si>
  <si>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</si>
  <si>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</si>
  <si>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</si>
  <si>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</si>
  <si>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</si>
  <si>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</si>
  <si>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</si>
  <si>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</si>
  <si>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</si>
  <si>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</si>
  <si>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</si>
  <si>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</si>
  <si>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</si>
  <si>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</si>
  <si>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</si>
  <si>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</si>
  <si>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</si>
  <si>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</si>
  <si>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</si>
  <si>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</si>
  <si>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</si>
  <si>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</si>
  <si>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</si>
  <si>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</si>
  <si>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</si>
  <si>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</si>
  <si>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</si>
  <si>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</si>
  <si>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</si>
  <si>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</si>
  <si>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</si>
  <si>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</si>
  <si>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</si>
  <si>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</si>
  <si>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</si>
  <si>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</si>
  <si>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</si>
  <si>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</si>
  <si>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</si>
  <si>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</si>
  <si>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</si>
  <si>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</si>
  <si>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</si>
  <si>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</si>
  <si>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</si>
  <si>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</si>
  <si>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</si>
  <si>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</si>
  <si>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</si>
  <si>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</si>
  <si>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</si>
  <si>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</si>
  <si>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</si>
  <si>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</si>
  <si>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</si>
  <si>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</si>
  <si>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</si>
  <si>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</si>
  <si>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</si>
  <si>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</si>
  <si>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</si>
  <si>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</si>
  <si>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</si>
  <si>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</si>
  <si>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</si>
  <si>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</si>
  <si>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</si>
  <si>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</si>
  <si>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</si>
  <si>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</si>
  <si>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</si>
  <si>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</si>
  <si>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</si>
  <si>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</si>
  <si>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</si>
  <si>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</si>
  <si>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</si>
  <si>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</si>
  <si>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</si>
  <si>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</si>
  <si>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</si>
  <si>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</si>
  <si>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</si>
  <si>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</si>
  <si>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</si>
  <si>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</si>
  <si>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</si>
  <si>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</si>
  <si>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</si>
  <si>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</si>
  <si>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</si>
  <si>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</si>
  <si>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</si>
  <si>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</si>
  <si>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</si>
  <si>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</si>
  <si>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</si>
  <si>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</si>
  <si>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</si>
  <si>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</si>
  <si>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</si>
  <si>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</si>
  <si>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</si>
  <si>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</si>
  <si>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</si>
  <si>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</si>
  <si>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</si>
  <si>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</si>
  <si>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</si>
  <si>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</si>
  <si>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</si>
  <si>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</si>
  <si>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</si>
  <si>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</si>
  <si>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</si>
  <si>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</si>
  <si>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</si>
  <si>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</si>
  <si>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</si>
  <si>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</si>
  <si>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</si>
  <si>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</si>
  <si>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</si>
  <si>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</si>
  <si>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</si>
  <si>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</si>
  <si>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</si>
  <si>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</si>
  <si>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</si>
  <si>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</si>
  <si>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</si>
  <si>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</si>
  <si>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</si>
  <si>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</si>
  <si>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</si>
  <si>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</si>
  <si>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</si>
  <si>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</si>
  <si>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</si>
  <si>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</si>
  <si>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</si>
  <si>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</si>
  <si>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</si>
  <si>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</si>
  <si>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</si>
  <si>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</si>
  <si>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</si>
  <si>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</si>
  <si>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</si>
  <si>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</si>
  <si>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</si>
  <si>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</si>
  <si>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</si>
  <si>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</si>
  <si>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</si>
  <si>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</si>
  <si>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</si>
  <si>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</si>
  <si>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</si>
  <si>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</si>
  <si>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</si>
  <si>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</si>
  <si>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</si>
  <si>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</si>
  <si>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</si>
  <si>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</si>
  <si>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</si>
  <si>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</si>
  <si>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</si>
  <si>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</si>
  <si>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</si>
  <si>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</si>
  <si>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</si>
  <si>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</si>
  <si>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</si>
  <si>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</si>
  <si>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</si>
  <si>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</si>
  <si>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</si>
  <si>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</si>
  <si>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</si>
  <si>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</si>
  <si>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</si>
  <si>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</si>
  <si>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</si>
  <si>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</si>
  <si>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</si>
  <si>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</si>
  <si>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</si>
  <si>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</si>
  <si>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</si>
  <si>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</si>
  <si>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</si>
  <si>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</si>
  <si>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</si>
  <si>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</si>
  <si>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</si>
  <si>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</si>
  <si>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</si>
  <si>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</si>
  <si>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</si>
  <si>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</si>
  <si>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</si>
  <si>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</si>
  <si>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</si>
  <si>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</si>
  <si>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</si>
  <si>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</si>
  <si>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</si>
  <si>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</si>
  <si>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</si>
  <si>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</si>
  <si>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</si>
  <si>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</si>
  <si>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</si>
  <si>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</si>
  <si>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</si>
  <si>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</si>
  <si>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</si>
  <si>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</si>
  <si>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</si>
  <si>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</si>
  <si>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</si>
  <si>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</si>
  <si>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</si>
  <si>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</si>
  <si>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</si>
  <si>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</si>
  <si>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</si>
  <si>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</si>
  <si>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</si>
  <si>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</si>
  <si>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</si>
  <si>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</si>
  <si>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</si>
  <si>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</si>
  <si>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</si>
  <si>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</si>
  <si>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</si>
  <si>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</si>
  <si>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</si>
  <si>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</si>
  <si>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</si>
  <si>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</si>
  <si>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</si>
  <si>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</si>
  <si>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</si>
  <si>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</si>
  <si>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</si>
  <si>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</si>
  <si>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</si>
  <si>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</si>
  <si>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</si>
  <si>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</si>
  <si>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</si>
  <si>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</si>
  <si>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</si>
  <si>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</si>
  <si>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</si>
  <si>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</si>
  <si>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</si>
  <si>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</si>
  <si>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</si>
  <si>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</si>
  <si>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</si>
  <si>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</si>
  <si>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</si>
  <si>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</si>
  <si>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</si>
  <si>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</si>
  <si>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</si>
  <si>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</si>
  <si>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</si>
  <si>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</si>
  <si>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</si>
  <si>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</si>
  <si>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</si>
  <si>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</si>
  <si>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</si>
  <si>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</si>
  <si>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</si>
  <si>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</si>
  <si>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</si>
  <si>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</si>
  <si>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</si>
  <si>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</si>
  <si>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</si>
  <si>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</si>
  <si>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</si>
  <si>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</si>
  <si>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</si>
  <si>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</si>
  <si>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</si>
  <si>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</si>
  <si>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</si>
  <si>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</si>
  <si>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</si>
  <si>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</si>
  <si>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</si>
  <si>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</si>
  <si>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</si>
  <si>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</si>
  <si>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</si>
  <si>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</si>
  <si>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</si>
  <si>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</si>
  <si>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</si>
  <si>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</si>
  <si>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</si>
  <si>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</si>
  <si>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</si>
  <si>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</si>
  <si>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</si>
  <si>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</si>
  <si>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</si>
  <si>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</si>
  <si>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</si>
  <si>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</si>
  <si>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</si>
  <si>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</si>
  <si>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</si>
  <si>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</si>
  <si>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</si>
  <si>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</si>
  <si>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</si>
  <si>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</si>
  <si>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</si>
  <si>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</si>
  <si>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</si>
  <si>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</si>
  <si>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</si>
  <si>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</si>
  <si>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</si>
  <si>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</si>
  <si>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</si>
  <si>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</si>
  <si>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</si>
  <si>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</si>
  <si>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</si>
  <si>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</si>
  <si>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</si>
  <si>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</si>
  <si>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</si>
  <si>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</si>
  <si>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</si>
  <si>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</si>
  <si>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</si>
  <si>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</si>
  <si>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</si>
  <si>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</si>
  <si>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</si>
  <si>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</si>
  <si>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</si>
  <si>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</si>
  <si>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</si>
  <si>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</si>
  <si>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</si>
  <si>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</si>
  <si>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</si>
  <si>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</si>
  <si>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</si>
  <si>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</si>
  <si>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</si>
  <si>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</si>
  <si>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</si>
  <si>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</si>
  <si>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</si>
  <si>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</si>
  <si>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</si>
  <si>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</si>
  <si>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</si>
  <si>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</si>
  <si>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</si>
  <si>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</si>
  <si>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</si>
  <si>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</si>
  <si>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</si>
  <si>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</si>
  <si>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</si>
  <si>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</si>
  <si>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</si>
  <si>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</si>
  <si>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</si>
  <si>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</si>
  <si>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</si>
  <si>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</si>
  <si>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</si>
  <si>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</si>
  <si>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</si>
  <si>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</si>
  <si>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</si>
  <si>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</si>
  <si>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</si>
  <si>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</si>
  <si>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</si>
  <si>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</si>
  <si>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</si>
  <si>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</si>
  <si>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</si>
  <si>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</si>
  <si>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</si>
  <si>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</si>
  <si>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</si>
  <si>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</si>
  <si>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</si>
  <si>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</si>
  <si>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</si>
  <si>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</si>
  <si>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</si>
  <si>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</si>
  <si>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</si>
  <si>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</si>
  <si>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</si>
  <si>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</si>
  <si>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</si>
  <si>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</si>
  <si>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</si>
  <si>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</si>
  <si>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</si>
  <si>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</si>
  <si>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</si>
  <si>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</si>
  <si>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</si>
  <si>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</si>
  <si>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</si>
  <si>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</si>
  <si>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</si>
  <si>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</si>
  <si>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</si>
  <si>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</si>
  <si>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</si>
  <si>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</si>
  <si>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</si>
  <si>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</si>
  <si>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</si>
  <si>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</si>
  <si>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</si>
  <si>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</si>
  <si>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</si>
  <si>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</si>
  <si>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</si>
  <si>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</si>
  <si>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</si>
  <si>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</si>
  <si>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</si>
  <si>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</si>
  <si>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</si>
  <si>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</si>
  <si>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</si>
  <si>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</si>
  <si>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</si>
  <si>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</si>
  <si>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</si>
  <si>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</si>
  <si>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</si>
  <si>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</si>
  <si>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</si>
  <si>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</si>
  <si>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</si>
  <si>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</si>
  <si>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</si>
  <si>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</si>
  <si>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</si>
  <si>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</si>
  <si>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</si>
  <si>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</si>
  <si>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</si>
  <si>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</si>
  <si>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</si>
  <si>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</si>
  <si>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</si>
  <si>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</si>
  <si>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</si>
  <si>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</si>
  <si>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</si>
  <si>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</si>
  <si>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</si>
  <si>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</si>
  <si>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</si>
  <si>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</si>
  <si>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</si>
  <si>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</si>
  <si>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</si>
  <si>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31/01/2023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</si>
  <si>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</si>
  <si>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</si>
  <si>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</si>
  <si>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</si>
  <si>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</si>
  <si>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</si>
  <si>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</si>
  <si>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</si>
  <si>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</si>
  <si>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</si>
  <si>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</si>
  <si>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</si>
  <si>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</si>
  <si>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</si>
  <si>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</si>
  <si>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</si>
  <si>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</si>
  <si>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</si>
  <si>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</si>
  <si>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</si>
  <si>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</si>
  <si>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</si>
  <si>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</si>
  <si>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</si>
  <si>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</si>
  <si>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</si>
  <si>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</si>
  <si>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</si>
  <si>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</si>
  <si>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</si>
  <si>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</si>
  <si>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</si>
  <si>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</si>
  <si>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</si>
  <si>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</si>
  <si>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</si>
  <si>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</si>
  <si>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</si>
  <si>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</si>
  <si>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</si>
  <si>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</si>
  <si>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</si>
  <si>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</si>
  <si>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</si>
  <si>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</si>
  <si>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</si>
  <si>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</si>
  <si>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</si>
  <si>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</si>
  <si>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</si>
  <si>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</si>
  <si>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</si>
  <si>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</si>
  <si>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</si>
  <si>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</si>
  <si>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</si>
  <si>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</si>
  <si>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</si>
  <si>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</si>
  <si>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</si>
  <si>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</si>
  <si>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</si>
  <si>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</si>
  <si>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</si>
  <si>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</si>
  <si>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</si>
  <si>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</si>
  <si>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</si>
  <si>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</si>
  <si>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</si>
  <si>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</si>
  <si>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</si>
  <si>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</si>
  <si>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</si>
  <si>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</si>
  <si>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</si>
  <si>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</si>
  <si>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</si>
  <si>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</si>
  <si>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</si>
  <si>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</si>
  <si>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</si>
  <si>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</si>
  <si>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</si>
  <si>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</si>
  <si>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</si>
  <si>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MEGABLOCK S.A DE C.V.</t>
  </si>
  <si>
    <t>06143006991020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</si>
  <si>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</si>
  <si>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</si>
  <si>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</si>
  <si>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</si>
  <si>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</si>
  <si>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</si>
  <si>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</si>
  <si>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</si>
  <si>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</si>
  <si>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</si>
  <si>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05010702161018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</si>
  <si>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</si>
  <si>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</si>
  <si>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</si>
  <si>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</si>
  <si>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</si>
  <si>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</si>
  <si>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</si>
  <si>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</si>
  <si>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</si>
  <si>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</si>
  <si>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</si>
  <si>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</si>
  <si>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</si>
  <si>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</si>
  <si>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</si>
  <si>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</si>
  <si>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</si>
  <si>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</si>
  <si>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05032407751016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</si>
  <si>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</si>
  <si>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</si>
  <si>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</si>
  <si>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</si>
  <si>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</si>
  <si>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</si>
  <si>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</si>
  <si>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</si>
  <si>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</si>
  <si>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</si>
  <si>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</si>
  <si>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</si>
  <si>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</si>
  <si>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</si>
  <si>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</si>
  <si>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</si>
  <si>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</si>
  <si>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</si>
  <si>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</si>
  <si>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</si>
  <si>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08150905750014</t>
  </si>
  <si>
    <t>A.C.P.A COMUNIDADES UNIDAS DE RL</t>
  </si>
  <si>
    <t>ADINCE S.A DE C.V.</t>
  </si>
  <si>
    <t>94500501121011</t>
  </si>
  <si>
    <t>JESV INC SUCURSAL EL SALVADOR</t>
  </si>
  <si>
    <t>06142002151023</t>
  </si>
  <si>
    <t>OFG EL SALVADOR S.A DE C.V</t>
  </si>
  <si>
    <t>INMUEBLES S.A DE C.V</t>
  </si>
  <si>
    <t>06141306161010</t>
  </si>
  <si>
    <t>EDIFICACION, CONSTRUCCION, Y ASESORIA S.A DE C.V</t>
  </si>
  <si>
    <t>05012309191010</t>
  </si>
  <si>
    <t>FONDO DE TITULARIZACION DE INMUEBLES</t>
  </si>
  <si>
    <t>O &amp; M MANTENIMIENTO Y SERVICIOS S.A DE C.V</t>
  </si>
  <si>
    <t>11061508801026</t>
  </si>
  <si>
    <t>JIMMY EDGARDO CALERO MARAVILLA</t>
  </si>
  <si>
    <t>11151906460011</t>
  </si>
  <si>
    <t>MOISES ELIAS CARCAMO</t>
  </si>
  <si>
    <t>06141603131023</t>
  </si>
  <si>
    <t>CARDEU S.A DE C.V</t>
  </si>
  <si>
    <t>06141909031057</t>
  </si>
  <si>
    <t>ORGANIKA S.A DE C.V</t>
  </si>
  <si>
    <t>03151403510011</t>
  </si>
  <si>
    <t>RINA ALFARO CASTRO</t>
  </si>
  <si>
    <t>06152309490011</t>
  </si>
  <si>
    <t>SARA ALFARO CASTRO</t>
  </si>
  <si>
    <t>06142801141049</t>
  </si>
  <si>
    <t>SERVICORP S.A DE C.V</t>
  </si>
  <si>
    <t>PRODUCTOS CARNICOS S.A DE C.V.</t>
  </si>
  <si>
    <t>NEGOCIOS CAMYRAM S.A DE C.V</t>
  </si>
  <si>
    <t>INDUSTRIAS MIKE MIKE S.A DE C.V.</t>
  </si>
  <si>
    <t>LA CONSTANCIA LTDA DE C.V.</t>
  </si>
  <si>
    <t>INVERSIONES STANLEY PACIFICO S.A DE C.V.</t>
  </si>
  <si>
    <t>ENMANUEL S.A DE C.V.</t>
  </si>
  <si>
    <t>POLYBAG S.A DE C.V.</t>
  </si>
  <si>
    <t>NEMTEX S.A DE C.V.</t>
  </si>
  <si>
    <t>06142411181015</t>
  </si>
  <si>
    <t>INGENIERIA BEM S.A DE C.V.</t>
  </si>
  <si>
    <t>UNILEVER EL SALVADOR SCC S.A DE C.V.</t>
  </si>
  <si>
    <t>SUPER REPUESTOS EL SALVADOR S.A DE C.V.</t>
  </si>
  <si>
    <t>06140202021024</t>
  </si>
  <si>
    <t>PROGURSA S.A DE C.V.</t>
  </si>
  <si>
    <t>HOTELES S.A DE C.V.</t>
  </si>
  <si>
    <t>PINTURA Y ENDEREZADO S.A DE C.V.</t>
  </si>
  <si>
    <t>DIDEA S.A DE C.V.</t>
  </si>
  <si>
    <t>GRUPO PAILL S.A DE C.V.</t>
  </si>
  <si>
    <t>06142311981022</t>
  </si>
  <si>
    <t>COMTRI S.A DE C.V.</t>
  </si>
  <si>
    <t>06142402121034</t>
  </si>
  <si>
    <t>BOMBOM S.A DE C.V.</t>
  </si>
  <si>
    <t>ESTABLECIMIENTOS ANCALMO, S.A DE C.V</t>
  </si>
  <si>
    <t>06140702001011</t>
  </si>
  <si>
    <t>CORPORACION GRS S.A DE C.V.</t>
  </si>
  <si>
    <t>GRANJA EL ROBLE S.A DE C.V.</t>
  </si>
  <si>
    <t>05140205741016</t>
  </si>
  <si>
    <t>JOSE MARIO GUZMAN CAÑAS</t>
  </si>
  <si>
    <t>REDIFAR S.A DE C.V.</t>
  </si>
  <si>
    <t>06190405610028</t>
  </si>
  <si>
    <t>DANIEL GOMEZ RIVAS</t>
  </si>
  <si>
    <t>12172704921013</t>
  </si>
  <si>
    <t>UNIRAD S.A DE C.V.</t>
  </si>
  <si>
    <t>06141502011051</t>
  </si>
  <si>
    <t>BACK UP SYSTEM S.A DE C.V.</t>
  </si>
  <si>
    <t>EMBUTIDOS DE EL SALVADOR S.A DE C.V.</t>
  </si>
  <si>
    <t>PASTELES DEL EL SALVADOR S.A DE C.V.</t>
  </si>
  <si>
    <t>06143006710012</t>
  </si>
  <si>
    <t>ACOPACREMS DE R.L</t>
  </si>
  <si>
    <t>06142402061074</t>
  </si>
  <si>
    <t>PROMED DE EL SALVADOR</t>
  </si>
  <si>
    <t>06142102201044</t>
  </si>
  <si>
    <t>RIVER IMPORT, S.A DE C.V.</t>
  </si>
  <si>
    <t>06140904931100</t>
  </si>
  <si>
    <t>YANIRA MARISOL RODRIGUEZ DE GUZMAN</t>
  </si>
  <si>
    <t>ALGIERS IMPRESORES S.A DE C.V.</t>
  </si>
  <si>
    <t>06141510941033</t>
  </si>
  <si>
    <t>ESTRUCTURISTAS CONSULTORES S.A DE C.V.</t>
  </si>
  <si>
    <t>05012002131010</t>
  </si>
  <si>
    <t>ADVANCE CHOICE, S.A. DE C.V.</t>
  </si>
  <si>
    <t>JOSE RICARDO ANTONIO MOLINA</t>
  </si>
  <si>
    <t>CTE TELECOM PERSONAL, S.A. DE C.V.</t>
  </si>
  <si>
    <t>17/07/2023</t>
  </si>
  <si>
    <t>11</t>
  </si>
  <si>
    <t>15041RESCR198052011</t>
  </si>
  <si>
    <t>11BL000X</t>
  </si>
  <si>
    <t>01/07/2023</t>
  </si>
  <si>
    <t>20/04/2023</t>
  </si>
  <si>
    <t>29/03/2023</t>
  </si>
  <si>
    <t>09/03/2023</t>
  </si>
  <si>
    <t>07/06/2023</t>
  </si>
  <si>
    <t>11BL000C</t>
  </si>
  <si>
    <t>03/06/2023</t>
  </si>
  <si>
    <t>26/05/2023</t>
  </si>
  <si>
    <t>28/04/2023</t>
  </si>
  <si>
    <t>15/03/2023</t>
  </si>
  <si>
    <t>24/02/2023</t>
  </si>
  <si>
    <t>23/02/2023</t>
  </si>
  <si>
    <t>15/02/2023</t>
  </si>
  <si>
    <t>03/01/2023</t>
  </si>
  <si>
    <t>31/07/2023</t>
  </si>
  <si>
    <t>188166</t>
  </si>
  <si>
    <t>15/07/2023</t>
  </si>
  <si>
    <t>183795</t>
  </si>
  <si>
    <t>12/07/2023</t>
  </si>
  <si>
    <t>62449</t>
  </si>
  <si>
    <t>55187</t>
  </si>
  <si>
    <t>30/06/2023</t>
  </si>
  <si>
    <t>4071840</t>
  </si>
  <si>
    <t>15/06/2023</t>
  </si>
  <si>
    <t>52710</t>
  </si>
  <si>
    <t>31/05/2023</t>
  </si>
  <si>
    <t>4051256</t>
  </si>
  <si>
    <t>07/05/2023</t>
  </si>
  <si>
    <t>546</t>
  </si>
  <si>
    <t>30/04/2023</t>
  </si>
  <si>
    <t>CTE TELECOM PERSONAL S.A DE C.V.</t>
  </si>
  <si>
    <t>27/05/2023</t>
  </si>
  <si>
    <t>20553</t>
  </si>
  <si>
    <t>22/05/2023</t>
  </si>
  <si>
    <t>19327</t>
  </si>
  <si>
    <t>8795</t>
  </si>
  <si>
    <t>11/05/2023</t>
  </si>
  <si>
    <t>1195801</t>
  </si>
  <si>
    <t>15/05/2023</t>
  </si>
  <si>
    <t>42785</t>
  </si>
  <si>
    <t>547</t>
  </si>
  <si>
    <t>420338</t>
  </si>
  <si>
    <t>OPERADORA DEL SUR S.A DE C.V.</t>
  </si>
  <si>
    <t>05/05/2023</t>
  </si>
  <si>
    <t>51</t>
  </si>
  <si>
    <t>06140302851016</t>
  </si>
  <si>
    <t xml:space="preserve">ABREGO MULTISERVICIOS </t>
  </si>
  <si>
    <t>04/02/2023</t>
  </si>
  <si>
    <t>8718</t>
  </si>
  <si>
    <t>UNILLANTAS S.A DE C.V.</t>
  </si>
  <si>
    <t>17/04/2023</t>
  </si>
  <si>
    <t>22</t>
  </si>
  <si>
    <t>29/04/2023</t>
  </si>
  <si>
    <t>73884</t>
  </si>
  <si>
    <t xml:space="preserve">ACTIVIDADES PETROLERAS DE EL SALVADOR S.A DE C.V </t>
  </si>
  <si>
    <t>31/03/2023</t>
  </si>
  <si>
    <t>4010584</t>
  </si>
  <si>
    <t>07/03/2023</t>
  </si>
  <si>
    <t>8704</t>
  </si>
  <si>
    <t>20237646815</t>
  </si>
  <si>
    <t>06140108140066</t>
  </si>
  <si>
    <t>DIRECCION GENERAL DE TESORERIA</t>
  </si>
  <si>
    <t>24/03/2023</t>
  </si>
  <si>
    <t>1088537</t>
  </si>
  <si>
    <t>FREUND S.A DE C.V.</t>
  </si>
  <si>
    <t>20/03/2023</t>
  </si>
  <si>
    <t>5565</t>
  </si>
  <si>
    <t>PRICEMART EL SALVADOR S.A DE C.V.</t>
  </si>
  <si>
    <t>22/03/2023</t>
  </si>
  <si>
    <t>3381</t>
  </si>
  <si>
    <t>UNION COMERCIAL S.A DE C.V.</t>
  </si>
  <si>
    <t>28/02/2023</t>
  </si>
  <si>
    <t>3990526</t>
  </si>
  <si>
    <t>30/03/2023</t>
  </si>
  <si>
    <t>28069</t>
  </si>
  <si>
    <t>ALSI S.A DE C.V.</t>
  </si>
  <si>
    <t>22/02/2023</t>
  </si>
  <si>
    <t>20237241014</t>
  </si>
  <si>
    <t>8889</t>
  </si>
  <si>
    <t>AGDO, S.A</t>
  </si>
  <si>
    <t>2684</t>
  </si>
  <si>
    <t>06141105101010</t>
  </si>
  <si>
    <t>CARGOMANIA S.A DE C.V.</t>
  </si>
  <si>
    <t>09/02/2023</t>
  </si>
  <si>
    <t>512171</t>
  </si>
  <si>
    <t>21/02/2023</t>
  </si>
  <si>
    <t>4301</t>
  </si>
  <si>
    <t>06141811971019</t>
  </si>
  <si>
    <t>MULTI-TECNOLOGICA S.A DE C.V.</t>
  </si>
  <si>
    <t>16/02/2023</t>
  </si>
  <si>
    <t>67068</t>
  </si>
  <si>
    <t>3970571</t>
  </si>
  <si>
    <t>16/01/2023</t>
  </si>
  <si>
    <t>35562</t>
  </si>
  <si>
    <t xml:space="preserve">OD EL SALVADOR LIMITADA DE C.V </t>
  </si>
  <si>
    <t>08/01/2023</t>
  </si>
  <si>
    <t>2380</t>
  </si>
  <si>
    <t>CALLEJA S.A DE C.V.</t>
  </si>
  <si>
    <t>10/01/2023</t>
  </si>
  <si>
    <t>251308</t>
  </si>
  <si>
    <t>56729</t>
  </si>
  <si>
    <t>31/12/2022</t>
  </si>
  <si>
    <t>3950721</t>
  </si>
  <si>
    <t>19983</t>
  </si>
  <si>
    <t>EX SERV</t>
  </si>
  <si>
    <t>23DS000E</t>
  </si>
  <si>
    <t>263</t>
  </si>
  <si>
    <t>07/08/2023</t>
  </si>
  <si>
    <t>12/08/2023</t>
  </si>
  <si>
    <t>25/08/2023</t>
  </si>
  <si>
    <t>10/08/2023</t>
  </si>
  <si>
    <t>11/08/2023</t>
  </si>
  <si>
    <t>EEC4919B6C6E4572872FBEB9601B3AA0</t>
  </si>
  <si>
    <t>AAFDDCE47DD8CAC83F653D30B5</t>
  </si>
  <si>
    <t>08/08/2023</t>
  </si>
  <si>
    <t>DDD93E34933F44A5BCAA6D0701F04F05</t>
  </si>
  <si>
    <t>31/08/2023</t>
  </si>
  <si>
    <t>MARIA ARACELY CASTILLO PEREZ</t>
  </si>
  <si>
    <t>01/09/2023</t>
  </si>
  <si>
    <t>ADB15C1D8F274C3E8208896C60CC2011</t>
  </si>
  <si>
    <t>04/09/2023</t>
  </si>
  <si>
    <t>6C5SF29DA98745E3B2F1969DF57746B7</t>
  </si>
  <si>
    <t>15/09/2023</t>
  </si>
  <si>
    <t>22/09/2023</t>
  </si>
  <si>
    <t>041492486</t>
  </si>
  <si>
    <t>NELSON EDUARDO REYES DIAZ</t>
  </si>
  <si>
    <t>29/09/2023</t>
  </si>
  <si>
    <t>3BC24AF0342D4D789C99E80D6B5E8754B</t>
  </si>
  <si>
    <t>30/09/2023</t>
  </si>
  <si>
    <t>ECF37FA06A444C689D375BF365B823E</t>
  </si>
  <si>
    <t>19/09/2023</t>
  </si>
  <si>
    <t>202303444697</t>
  </si>
  <si>
    <t>04</t>
  </si>
  <si>
    <t>10070610540017</t>
  </si>
  <si>
    <t>16/10/2023</t>
  </si>
  <si>
    <t>5CE7BDED12EC45ADA403D6A17DE63F3C</t>
  </si>
  <si>
    <t>18/10/2023</t>
  </si>
  <si>
    <t>29EB7786238D495DA5BE6D53772ABF46</t>
  </si>
  <si>
    <t>CCED44895951444E9E3ADC9C546C7691</t>
  </si>
  <si>
    <t>25969640478094</t>
  </si>
  <si>
    <t>202376432511</t>
  </si>
  <si>
    <t>24/11/2023</t>
  </si>
  <si>
    <t>11BL000F</t>
  </si>
  <si>
    <t>03/11/2023</t>
  </si>
  <si>
    <t>10/11/2023</t>
  </si>
  <si>
    <t>20/11/2023</t>
  </si>
  <si>
    <t>23/11/2023</t>
  </si>
  <si>
    <t>CARGOMANIA, S.A. DE C.V.</t>
  </si>
  <si>
    <t>MULTI-TECNOLOGIA, S.A. DE C.V.</t>
  </si>
  <si>
    <t>16/11/2023</t>
  </si>
  <si>
    <t>31/10/2023</t>
  </si>
  <si>
    <t>01/11/2023</t>
  </si>
  <si>
    <t>DF912F93253943609F700485A53D8C32</t>
  </si>
  <si>
    <t>30/11/2023</t>
  </si>
  <si>
    <t>1FD146200F134C6EB58037998CB8EDC9</t>
  </si>
  <si>
    <t>10/12/2023</t>
  </si>
  <si>
    <t>06142905061080</t>
  </si>
  <si>
    <t>RESTAURANTE DIAMANTE DE CHINA SA DE CV</t>
  </si>
  <si>
    <t>11/12/2023</t>
  </si>
  <si>
    <t>04/12/2023</t>
  </si>
  <si>
    <t>01/12/2023</t>
  </si>
  <si>
    <t>15/12/2023</t>
  </si>
  <si>
    <t>AC928C5E17DE466A92245976CD6A8D72</t>
  </si>
  <si>
    <t>22/12/2023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</si>
</sst>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42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4" fontId="34" fillId="0" borderId="0" xfId="1" applyFont="1"/>
    <xf numFmtId="44" fontId="4" fillId="0" borderId="0" xfId="1" applyFont="1"/>
    <xf numFmtId="0" fontId="0" fillId="0" borderId="0" xfId="0" applyAlignment="1">
      <alignment horizontal="right"/>
    </xf>
    <xf numFmtId="44" fontId="0" fillId="5" borderId="0" xfId="1" applyFont="1" applyFill="1"/>
    <xf numFmtId="49" fontId="0" fillId="12" borderId="0" xfId="0" applyNumberFormat="1" applyFill="1"/>
    <xf numFmtId="44" fontId="35" fillId="0" borderId="0" xfId="1" applyFont="1"/>
    <xf numFmtId="49" fontId="0" fillId="0" borderId="0" xfId="0" quotePrefix="1" applyNumberFormat="1" applyProtection="1">
      <protection locked="0"/>
    </xf>
    <xf numFmtId="0" fontId="11" fillId="7" borderId="6" xfId="0" quotePrefix="1" applyFont="1" applyFill="1" applyBorder="1" applyAlignment="1">
      <alignment horizontal="center"/>
    </xf>
    <xf numFmtId="0" fontId="22" fillId="0" borderId="0" xfId="0" applyFont="1"/>
    <xf numFmtId="14" fontId="0" fillId="0" borderId="0" xfId="1" quotePrefix="1" applyNumberFormat="1" applyFon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23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F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90" totalsRowShown="0">
  <autoFilter ref="A2:T90" xr:uid="{00000000-000C-0000-FFFF-FFFF00000000}"/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16" dataCellStyle="Moneda"/>
    <tableColumn id="9" xr3:uid="{00000000-0010-0000-0000-000009000000}" name="I. EXENTAS" dataDxfId="115" dataCellStyle="Moneda"/>
    <tableColumn id="10" xr3:uid="{00000000-0010-0000-0000-00000A000000}" name="IMPOR EX" dataDxfId="114" dataCellStyle="Moneda"/>
    <tableColumn id="11" xr3:uid="{00000000-0010-0000-0000-00000B000000}" name="C. GRAVADA" dataCellStyle="Moneda"/>
    <tableColumn id="12" xr3:uid="{00000000-0010-0000-0000-00000C000000}" name="INTER GRAVA" dataDxfId="113" dataCellStyle="Moneda"/>
    <tableColumn id="13" xr3:uid="{00000000-0010-0000-0000-00000D000000}" name="IMPOR BIENES" dataDxfId="112" dataCellStyle="Moneda"/>
    <tableColumn id="14" xr3:uid="{00000000-0010-0000-0000-00000E000000}" name="IMPOR SERV" dataDxfId="111" dataCellStyle="Moneda"/>
    <tableColumn id="15" xr3:uid="{00000000-0010-0000-0000-00000F000000}" name="IVA" dataDxfId="110" dataCellStyle="Moneda"/>
    <tableColumn id="16" xr3:uid="{00000000-0010-0000-0000-000010000000}" name="TOTAL C." dataDxfId="109" dataCellStyle="Moneda"/>
    <tableColumn id="20" xr3:uid="{00000000-0010-0000-0000-000014000000}" name="DUI" dataDxfId="108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7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19" totalsRowShown="0">
  <autoFilter ref="A2:S19" xr:uid="{00000000-000C-0000-FFFF-FFFF01000000}"/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05"/>
    <tableColumn id="10" xr3:uid="{00000000-0010-0000-0100-00000A000000}" name="NOMBRE DE CLIENTE"/>
    <tableColumn id="11" xr3:uid="{00000000-0010-0000-0100-00000B000000}" name="VENTA EXENTA" dataDxfId="104" dataCellStyle="Moneda"/>
    <tableColumn id="12" xr3:uid="{00000000-0010-0000-0100-00000C000000}" name="VENTA NO SUJETA" dataDxfId="103" dataCellStyle="Moneda"/>
    <tableColumn id="13" xr3:uid="{00000000-0010-0000-0100-00000D000000}" name="V. GRAVADA" dataDxfId="102" dataCellStyle="Moneda"/>
    <tableColumn id="14" xr3:uid="{00000000-0010-0000-0100-00000E000000}" name="D.FISCAL" dataDxfId="101" dataCellStyle="Moneda"/>
    <tableColumn id="15" xr3:uid="{00000000-0010-0000-0100-00000F000000}" name="V CTA DE 3" dataDxfId="100" dataCellStyle="Moneda"/>
    <tableColumn id="16" xr3:uid="{00000000-0010-0000-0100-000010000000}" name="D. FISCAL A 3" dataDxfId="99" dataCellStyle="Moneda"/>
    <tableColumn id="17" xr3:uid="{00000000-0010-0000-0100-000011000000}" name="VENTA TOTAL" dataDxfId="98" dataCellStyle="Moneda"/>
    <tableColumn id="20" xr3:uid="{00000000-0010-0000-0100-000014000000}" name="DUI" dataDxfId="97" dataCellStyle="Moneda"/>
    <tableColumn id="1" xr3:uid="{00000000-0010-0000-0100-000001000000}" name="ANEXO" dataDxfId="96" dataCellStyle="Moneda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13" totalsRowShown="0" dataDxfId="95" dataCellStyle="Moneda">
  <autoFilter ref="A2:V13" xr:uid="{00000000-000C-0000-FFFF-FFFF02000000}"/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 dataDxfId="94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3" dataCellStyle="Moneda"/>
    <tableColumn id="13" xr3:uid="{00000000-0010-0000-0200-00000D000000}" name="VENTAS NO" dataDxfId="92" dataCellStyle="Moneda"/>
    <tableColumn id="14" xr3:uid="{00000000-0010-0000-0200-00000E000000}" name="V NO SUJETAS" dataDxfId="91" dataCellStyle="Moneda"/>
    <tableColumn id="15" xr3:uid="{00000000-0010-0000-0200-00000F000000}" name="V GRAVADAS" dataDxfId="90" dataCellStyle="Moneda"/>
    <tableColumn id="16" xr3:uid="{00000000-0010-0000-0200-000010000000}" name="EX IN CA" dataDxfId="89" dataCellStyle="Moneda"/>
    <tableColumn id="17" xr3:uid="{00000000-0010-0000-0200-000011000000}" name="EX OUT CA" dataDxfId="88" dataCellStyle="Moneda"/>
    <tableColumn id="18" xr3:uid="{00000000-0010-0000-0200-000012000000}" name="EX SERVICE" dataDxfId="87" dataCellStyle="Moneda"/>
    <tableColumn id="19" xr3:uid="{00000000-0010-0000-0200-000013000000}" name="V ZONA FRAN" dataDxfId="86" dataCellStyle="Moneda"/>
    <tableColumn id="20" xr3:uid="{00000000-0010-0000-0200-000014000000}" name="V CTA A 3ERO" dataDxfId="85" dataCellStyle="Moneda"/>
    <tableColumn id="21" xr3:uid="{00000000-0010-0000-0200-000015000000}" name="TOTAL VENTA" dataDxfId="84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4" totalsRowCount="1" headerRowDxfId="83" headerRowBorderDxfId="82" tableBorderDxfId="81"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40" totalsRowShown="0">
  <autoFilter ref="A1:B4540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6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DICIEMBRE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tabSelected="1" zoomScale="110" zoomScaleNormal="110" zoomScaleSheetLayoutView="85" workbookViewId="0">
      <selection activeCell="G1" sqref="G1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6" t="s">
        <v>9025</v>
      </c>
      <c r="XFD3" t="s">
        <v>8491</v>
      </c>
    </row>
    <row r="4" spans="2:6 16384:16384" x14ac:dyDescent="0.25">
      <c r="B4" s="23" t="s">
        <v>2</v>
      </c>
      <c r="D4" s="45" t="s">
        <v>9398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132"/>
      <c r="XFD7" t="s">
        <v>8490</v>
      </c>
    </row>
    <row r="8" spans="2:6 16384:16384" x14ac:dyDescent="0.25">
      <c r="B8" s="23" t="s">
        <v>6</v>
      </c>
      <c r="D8" s="129" t="s">
        <v>1334</v>
      </c>
      <c r="XFD8" t="s">
        <v>8489</v>
      </c>
    </row>
    <row r="9" spans="2:6 16384:16384" x14ac:dyDescent="0.25">
      <c r="B9" s="23" t="s">
        <v>70</v>
      </c>
      <c r="D9" s="103" t="str">
        <f>IFERROR(IF(D19&lt;&gt;"",VLOOKUP(D19,Tabla4[#All],2,0),IF(D8&lt;&gt;0,VLOOKUP(D8,Tabla4[#All],2,0),0)),"")</f>
        <v>OSCAR HUMBERTO RIVAS INTERIANO</v>
      </c>
      <c r="XFD9" t="s">
        <v>9020</v>
      </c>
    </row>
    <row r="10" spans="2:6 16384:16384" x14ac:dyDescent="0.25">
      <c r="B10" s="23" t="s">
        <v>7</v>
      </c>
      <c r="D10" s="104">
        <v>0</v>
      </c>
      <c r="F10" s="2"/>
      <c r="XFD10" t="s">
        <v>9021</v>
      </c>
    </row>
    <row r="11" spans="2:6 16384:16384" x14ac:dyDescent="0.25">
      <c r="B11" s="23" t="s">
        <v>8</v>
      </c>
      <c r="D11" s="104">
        <v>0</v>
      </c>
      <c r="F11" s="2"/>
      <c r="XFD11" t="s">
        <v>9022</v>
      </c>
    </row>
    <row r="12" spans="2:6 16384:16384" x14ac:dyDescent="0.25">
      <c r="B12" s="23" t="s">
        <v>9</v>
      </c>
      <c r="D12" s="104">
        <v>0</v>
      </c>
      <c r="F12" s="2"/>
      <c r="XFD12" t="s">
        <v>9023</v>
      </c>
    </row>
    <row r="13" spans="2:6 16384:16384" x14ac:dyDescent="0.25">
      <c r="B13" s="23" t="s">
        <v>10</v>
      </c>
      <c r="D13" s="105">
        <v>20086.63</v>
      </c>
      <c r="F13" s="15"/>
      <c r="XFD13" t="s">
        <v>9024</v>
      </c>
    </row>
    <row r="14" spans="2:6 16384:16384" x14ac:dyDescent="0.25">
      <c r="B14" s="23" t="s">
        <v>11</v>
      </c>
      <c r="D14" s="104">
        <v>0</v>
      </c>
      <c r="F14" s="2"/>
      <c r="XFD14" t="s">
        <v>9025</v>
      </c>
    </row>
    <row r="15" spans="2:6 16384:16384" x14ac:dyDescent="0.25">
      <c r="B15" s="23" t="s">
        <v>13</v>
      </c>
      <c r="D15" s="104">
        <v>0</v>
      </c>
      <c r="F15" s="2"/>
    </row>
    <row r="16" spans="2:6 16384:16384" x14ac:dyDescent="0.25">
      <c r="B16" s="23" t="s">
        <v>12</v>
      </c>
      <c r="D16" s="104">
        <v>0</v>
      </c>
      <c r="F16" s="2"/>
    </row>
    <row r="17" spans="2:6" x14ac:dyDescent="0.25">
      <c r="B17" s="23" t="s">
        <v>14</v>
      </c>
      <c r="D17" s="104">
        <f>+(D16++D15+D14+D13)*0.13</f>
        <v>2611.2619000000004</v>
      </c>
      <c r="F17" s="2"/>
    </row>
    <row r="18" spans="2:6" x14ac:dyDescent="0.25">
      <c r="B18" s="23" t="s">
        <v>15</v>
      </c>
      <c r="D18" s="104">
        <f>+SUBTOTAL(9,D10,D11,D12,D13,D14,D15,D16,D17)</f>
        <v>22697.891900000002</v>
      </c>
      <c r="F18" s="2"/>
    </row>
    <row r="19" spans="2:6" x14ac:dyDescent="0.25">
      <c r="B19" s="23" t="s">
        <v>7943</v>
      </c>
      <c r="D19" s="43"/>
    </row>
    <row r="20" spans="2:6" x14ac:dyDescent="0.25">
      <c r="B20" s="23" t="s">
        <v>16</v>
      </c>
      <c r="D20" s="106" t="s">
        <v>8045</v>
      </c>
    </row>
    <row r="21" spans="2:6" x14ac:dyDescent="0.25">
      <c r="B21" s="23" t="s">
        <v>68</v>
      </c>
      <c r="D21" s="109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8953</v>
      </c>
      <c r="C1" s="54" t="s">
        <v>8952</v>
      </c>
      <c r="D1" s="54" t="s">
        <v>8492</v>
      </c>
      <c r="E1" s="54"/>
      <c r="F1" s="54" t="s">
        <v>2</v>
      </c>
      <c r="G1" s="54" t="s">
        <v>3</v>
      </c>
      <c r="H1" s="54" t="s">
        <v>4</v>
      </c>
      <c r="I1" s="54" t="s">
        <v>8505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7943</v>
      </c>
      <c r="AA1" s="54" t="s">
        <v>16</v>
      </c>
      <c r="AB1" s="54" t="s">
        <v>68</v>
      </c>
      <c r="AC1" s="55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8506</v>
      </c>
      <c r="L2" s="65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6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8506</v>
      </c>
      <c r="L3" s="65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6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8506</v>
      </c>
      <c r="L4" s="65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6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8506</v>
      </c>
      <c r="L5" s="65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6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8506</v>
      </c>
      <c r="L6" s="65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6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8506</v>
      </c>
      <c r="L7" s="65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6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8506</v>
      </c>
      <c r="L8" s="65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6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8506</v>
      </c>
      <c r="L9" s="65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6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8506</v>
      </c>
      <c r="L10" s="65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6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8506</v>
      </c>
      <c r="L11" s="65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6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8506</v>
      </c>
      <c r="L12" s="65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6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8506</v>
      </c>
      <c r="L13" s="65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6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8506</v>
      </c>
      <c r="L14" s="65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6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8506</v>
      </c>
      <c r="L15" s="65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6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8506</v>
      </c>
      <c r="L16" s="65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6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8506</v>
      </c>
      <c r="L17" s="65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6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8506</v>
      </c>
      <c r="L18" s="65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6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8506</v>
      </c>
      <c r="L19" s="65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6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8506</v>
      </c>
      <c r="L20" s="65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6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8506</v>
      </c>
      <c r="L21" s="65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6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8506</v>
      </c>
      <c r="L22" s="65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6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8506</v>
      </c>
      <c r="L23" s="65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6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8506</v>
      </c>
      <c r="L24" s="65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6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8506</v>
      </c>
      <c r="L25" s="65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6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8506</v>
      </c>
      <c r="L26" s="65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6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8506</v>
      </c>
      <c r="L27" s="65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6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8506</v>
      </c>
      <c r="L28" s="65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6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8506</v>
      </c>
      <c r="L29" s="65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6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8506</v>
      </c>
      <c r="L30" s="65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6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8506</v>
      </c>
      <c r="L31" s="65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6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8506</v>
      </c>
      <c r="L32" s="65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6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8506</v>
      </c>
      <c r="L33" s="65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6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8506</v>
      </c>
      <c r="L34" s="65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6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8506</v>
      </c>
      <c r="L35" s="65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6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8506</v>
      </c>
      <c r="L36" s="65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6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8506</v>
      </c>
      <c r="L37" s="65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6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5" t="s">
        <v>8506</v>
      </c>
      <c r="L38" s="65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6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8506</v>
      </c>
      <c r="L39" s="65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6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8506</v>
      </c>
      <c r="L40" s="65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6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8506</v>
      </c>
      <c r="L41" s="65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6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8506</v>
      </c>
      <c r="L42" s="65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6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8506</v>
      </c>
      <c r="L43" s="65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6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8506</v>
      </c>
      <c r="L44" s="65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6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8506</v>
      </c>
      <c r="L45" s="65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6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8506</v>
      </c>
      <c r="L46" s="65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6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8506</v>
      </c>
      <c r="L47" s="65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6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5" t="s">
        <v>8506</v>
      </c>
      <c r="L48" s="65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6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8506</v>
      </c>
      <c r="L49" s="65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6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8506</v>
      </c>
      <c r="L50" s="65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6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8506</v>
      </c>
      <c r="L51" s="65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6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8506</v>
      </c>
      <c r="L52" s="65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6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8506</v>
      </c>
      <c r="L53" s="65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6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8506</v>
      </c>
      <c r="L54" s="65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6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8506</v>
      </c>
      <c r="L55" s="65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6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8506</v>
      </c>
      <c r="L56" s="65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6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8506</v>
      </c>
      <c r="L57" s="65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6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8506</v>
      </c>
      <c r="L58" s="65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6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8506</v>
      </c>
      <c r="L59" s="65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6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8506</v>
      </c>
      <c r="L60" s="65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6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8506</v>
      </c>
      <c r="L61" s="65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6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8506</v>
      </c>
      <c r="L62" s="65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6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8506</v>
      </c>
      <c r="L63" s="65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6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8506</v>
      </c>
      <c r="L64" s="65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6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8506</v>
      </c>
      <c r="L65" s="65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6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8506</v>
      </c>
      <c r="L66" s="65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6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8506</v>
      </c>
      <c r="L67" s="65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6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8506</v>
      </c>
      <c r="L68" s="65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6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8506</v>
      </c>
      <c r="L69" s="65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6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8506</v>
      </c>
      <c r="L70" s="65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6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8506</v>
      </c>
      <c r="L71" s="65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6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8506</v>
      </c>
      <c r="L72" s="65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6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8506</v>
      </c>
      <c r="L73" s="65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6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8506</v>
      </c>
      <c r="L74" s="65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6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8506</v>
      </c>
      <c r="L75" s="65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6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8506</v>
      </c>
      <c r="L76" s="65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6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8506</v>
      </c>
      <c r="L77" s="65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6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8506</v>
      </c>
      <c r="L78" s="65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6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8506</v>
      </c>
      <c r="L79" s="65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6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8506</v>
      </c>
      <c r="L80" s="65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6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8506</v>
      </c>
      <c r="L81" s="65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6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8506</v>
      </c>
      <c r="L82" s="65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6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8506</v>
      </c>
      <c r="L83" s="65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6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8506</v>
      </c>
      <c r="L84" s="65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6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8506</v>
      </c>
      <c r="L85" s="65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6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8506</v>
      </c>
      <c r="L86" s="65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6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8506</v>
      </c>
      <c r="L87" s="65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6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8506</v>
      </c>
      <c r="L88" s="65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6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8506</v>
      </c>
      <c r="L89" s="65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6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8506</v>
      </c>
      <c r="L90" s="65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6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8506</v>
      </c>
      <c r="L91" s="65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6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8506</v>
      </c>
      <c r="L92" s="65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6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8506</v>
      </c>
      <c r="L93" s="65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6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8506</v>
      </c>
      <c r="L94" s="65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6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8506</v>
      </c>
      <c r="L95" s="65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6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8506</v>
      </c>
      <c r="L96" s="65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6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8506</v>
      </c>
      <c r="L97" s="65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6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8506</v>
      </c>
      <c r="L98" s="65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6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8506</v>
      </c>
      <c r="L99" s="65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6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8506</v>
      </c>
      <c r="L100" s="65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6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8506</v>
      </c>
      <c r="L101" s="65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6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8506</v>
      </c>
      <c r="L102" s="65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6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8506</v>
      </c>
      <c r="L103" s="65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6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8506</v>
      </c>
      <c r="L104" s="65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6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8506</v>
      </c>
      <c r="L105" s="65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6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8506</v>
      </c>
      <c r="L106" s="65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6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8506</v>
      </c>
      <c r="L107" s="65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6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8506</v>
      </c>
      <c r="L108" s="65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6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8506</v>
      </c>
      <c r="L109" s="65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6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8506</v>
      </c>
      <c r="L110" s="65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6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8506</v>
      </c>
      <c r="L111" s="65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6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8506</v>
      </c>
      <c r="L112" s="65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6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8506</v>
      </c>
      <c r="L113" s="65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6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8506</v>
      </c>
      <c r="L114" s="65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6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8506</v>
      </c>
      <c r="L115" s="65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6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8506</v>
      </c>
      <c r="L116" s="65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6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8506</v>
      </c>
      <c r="L117" s="65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6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8506</v>
      </c>
      <c r="L118" s="65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6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8506</v>
      </c>
      <c r="L119" s="65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6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8506</v>
      </c>
      <c r="L120" s="65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6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8506</v>
      </c>
      <c r="L121" s="65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6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8506</v>
      </c>
      <c r="L122" s="65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6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8506</v>
      </c>
      <c r="L123" s="65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6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8506</v>
      </c>
      <c r="L124" s="65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6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8506</v>
      </c>
      <c r="L125" s="65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6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8506</v>
      </c>
      <c r="L126" s="65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6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8506</v>
      </c>
      <c r="L127" s="65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6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8506</v>
      </c>
      <c r="L128" s="65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6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8506</v>
      </c>
      <c r="L129" s="65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6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8506</v>
      </c>
      <c r="L130" s="65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6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8506</v>
      </c>
      <c r="L131" s="65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6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8506</v>
      </c>
      <c r="L132" s="65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6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8506</v>
      </c>
      <c r="L133" s="65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6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8506</v>
      </c>
      <c r="L134" s="65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6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8506</v>
      </c>
      <c r="L135" s="65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6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8506</v>
      </c>
      <c r="L136" s="65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6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8506</v>
      </c>
      <c r="L137" s="65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6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8506</v>
      </c>
      <c r="L138" s="65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6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8506</v>
      </c>
      <c r="L139" s="65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6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8506</v>
      </c>
      <c r="L140" s="65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6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8506</v>
      </c>
      <c r="L141" s="65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6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8506</v>
      </c>
      <c r="L142" s="65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6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8506</v>
      </c>
      <c r="L143" s="65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6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8506</v>
      </c>
      <c r="L144" s="65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6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8506</v>
      </c>
      <c r="L145" s="65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6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8506</v>
      </c>
      <c r="L146" s="65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6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8506</v>
      </c>
      <c r="L147" s="65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6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8506</v>
      </c>
      <c r="L148" s="65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6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8506</v>
      </c>
      <c r="L149" s="65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6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8506</v>
      </c>
      <c r="L150" s="65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6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8506</v>
      </c>
      <c r="L151" s="65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6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8506</v>
      </c>
      <c r="L152" s="65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6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8506</v>
      </c>
      <c r="L153" s="65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6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8506</v>
      </c>
      <c r="L154" s="65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6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8506</v>
      </c>
      <c r="L155" s="65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6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8506</v>
      </c>
      <c r="L156" s="65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6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8506</v>
      </c>
      <c r="L157" s="65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6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8506</v>
      </c>
      <c r="L158" s="65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6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8506</v>
      </c>
      <c r="L159" s="65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6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8506</v>
      </c>
      <c r="L160" s="65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6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8506</v>
      </c>
      <c r="L161" s="65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6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8506</v>
      </c>
      <c r="L162" s="65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6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8506</v>
      </c>
      <c r="L163" s="65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6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8506</v>
      </c>
      <c r="L164" s="65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6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8506</v>
      </c>
      <c r="L165" s="65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6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8506</v>
      </c>
      <c r="L166" s="65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6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8506</v>
      </c>
      <c r="L167" s="65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6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8506</v>
      </c>
      <c r="L168" s="65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6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8506</v>
      </c>
      <c r="L169" s="65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6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8506</v>
      </c>
      <c r="L170" s="65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6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8506</v>
      </c>
      <c r="L171" s="65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6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8506</v>
      </c>
      <c r="L172" s="65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6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8506</v>
      </c>
      <c r="L173" s="65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6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8506</v>
      </c>
      <c r="L174" s="65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6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8506</v>
      </c>
      <c r="L175" s="65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6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8506</v>
      </c>
      <c r="L176" s="65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6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8506</v>
      </c>
      <c r="L177" s="65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6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8506</v>
      </c>
      <c r="L178" s="65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6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8506</v>
      </c>
      <c r="L179" s="65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6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8506</v>
      </c>
      <c r="L180" s="65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6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8506</v>
      </c>
      <c r="L181" s="65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6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8506</v>
      </c>
      <c r="L182" s="65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6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8506</v>
      </c>
      <c r="L183" s="65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6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8506</v>
      </c>
      <c r="L184" s="65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6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8506</v>
      </c>
      <c r="L185" s="65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6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8506</v>
      </c>
      <c r="L186" s="65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6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8506</v>
      </c>
      <c r="L187" s="65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6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8506</v>
      </c>
      <c r="L188" s="65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6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8506</v>
      </c>
      <c r="L189" s="65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6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8506</v>
      </c>
      <c r="L190" s="65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6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8506</v>
      </c>
      <c r="L191" s="65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6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8506</v>
      </c>
      <c r="L192" s="65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6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8506</v>
      </c>
      <c r="L193" s="65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6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8506</v>
      </c>
      <c r="L194" s="65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6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8506</v>
      </c>
      <c r="L195" s="65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6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8506</v>
      </c>
      <c r="L196" s="65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6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8506</v>
      </c>
      <c r="L197" s="65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6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8506</v>
      </c>
      <c r="L198" s="65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6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8506</v>
      </c>
      <c r="L199" s="65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6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8506</v>
      </c>
      <c r="L200" s="65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6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8506</v>
      </c>
      <c r="L201" s="65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6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8506</v>
      </c>
      <c r="L202" s="65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6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8506</v>
      </c>
      <c r="L203" s="65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6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8506</v>
      </c>
      <c r="L204" s="65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6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8506</v>
      </c>
      <c r="L205" s="65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6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8506</v>
      </c>
      <c r="L206" s="65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6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8506</v>
      </c>
      <c r="L207" s="65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6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8506</v>
      </c>
      <c r="L208" s="65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6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8506</v>
      </c>
      <c r="L209" s="65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6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8506</v>
      </c>
      <c r="L210" s="65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6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8506</v>
      </c>
      <c r="L211" s="65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6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8506</v>
      </c>
      <c r="L212" s="65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6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8506</v>
      </c>
      <c r="L213" s="65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6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8506</v>
      </c>
      <c r="L214" s="65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6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8506</v>
      </c>
      <c r="L215" s="65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6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8506</v>
      </c>
      <c r="L216" s="65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6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8506</v>
      </c>
      <c r="L217" s="65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6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8506</v>
      </c>
      <c r="L218" s="65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6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8506</v>
      </c>
      <c r="L219" s="65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6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8506</v>
      </c>
      <c r="L220" s="65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6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8506</v>
      </c>
      <c r="L221" s="65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6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8506</v>
      </c>
      <c r="L222" s="65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6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8506</v>
      </c>
      <c r="L223" s="65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6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8506</v>
      </c>
      <c r="L224" s="65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6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8506</v>
      </c>
      <c r="L225" s="65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6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8506</v>
      </c>
      <c r="L226" s="65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6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8506</v>
      </c>
      <c r="L227" s="65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6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8506</v>
      </c>
      <c r="L228" s="65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6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8506</v>
      </c>
      <c r="L229" s="65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6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8506</v>
      </c>
      <c r="L230" s="65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6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8506</v>
      </c>
      <c r="L231" s="65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6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8506</v>
      </c>
      <c r="L232" s="65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6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8506</v>
      </c>
      <c r="L233" s="65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6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8506</v>
      </c>
      <c r="L234" s="65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6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8506</v>
      </c>
      <c r="L235" s="65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6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8506</v>
      </c>
      <c r="L236" s="65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6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8506</v>
      </c>
      <c r="L237" s="65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6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8506</v>
      </c>
      <c r="L238" s="65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6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8506</v>
      </c>
      <c r="L239" s="65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6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8506</v>
      </c>
      <c r="L240" s="65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6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8506</v>
      </c>
      <c r="L241" s="65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6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8506</v>
      </c>
      <c r="L242" s="65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6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8506</v>
      </c>
      <c r="L243" s="65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6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8506</v>
      </c>
      <c r="L244" s="65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6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8506</v>
      </c>
      <c r="L245" s="65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6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8506</v>
      </c>
      <c r="L246" s="65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6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8506</v>
      </c>
      <c r="L247" s="65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6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8506</v>
      </c>
      <c r="L248" s="65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6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8506</v>
      </c>
      <c r="L249" s="65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6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8506</v>
      </c>
      <c r="L250" s="65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6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8506</v>
      </c>
      <c r="L251" s="65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6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8506</v>
      </c>
      <c r="L252" s="65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6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8506</v>
      </c>
      <c r="L253" s="65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6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8506</v>
      </c>
      <c r="L254" s="65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6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8506</v>
      </c>
      <c r="L255" s="65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6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8506</v>
      </c>
      <c r="L256" s="65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6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8506</v>
      </c>
      <c r="L257" s="65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6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8506</v>
      </c>
      <c r="L258" s="65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6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8506</v>
      </c>
      <c r="L259" s="65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6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8506</v>
      </c>
      <c r="L260" s="65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6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8506</v>
      </c>
      <c r="L261" s="65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6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8506</v>
      </c>
      <c r="L262" s="65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6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8506</v>
      </c>
      <c r="L263" s="65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6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8506</v>
      </c>
      <c r="L264" s="65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6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8506</v>
      </c>
      <c r="L265" s="65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6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8506</v>
      </c>
      <c r="L266" s="65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6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8506</v>
      </c>
      <c r="L267" s="65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6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8506</v>
      </c>
      <c r="L268" s="65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6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8506</v>
      </c>
      <c r="L269" s="65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6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8506</v>
      </c>
      <c r="L270" s="65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6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8506</v>
      </c>
      <c r="L271" s="65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6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8506</v>
      </c>
      <c r="L272" s="65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6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8506</v>
      </c>
      <c r="L273" s="65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6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8506</v>
      </c>
      <c r="L274" s="65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6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8506</v>
      </c>
      <c r="L275" s="65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6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8506</v>
      </c>
      <c r="L276" s="65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6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8506</v>
      </c>
      <c r="L277" s="65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6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8506</v>
      </c>
      <c r="L278" s="65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6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8506</v>
      </c>
      <c r="L279" s="65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6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8506</v>
      </c>
      <c r="L280" s="65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6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8506</v>
      </c>
      <c r="L281" s="65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6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8506</v>
      </c>
      <c r="L282" s="65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6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8506</v>
      </c>
      <c r="L283" s="65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6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8506</v>
      </c>
      <c r="L284" s="65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6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8506</v>
      </c>
      <c r="L285" s="65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6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8506</v>
      </c>
      <c r="L286" s="65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6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5" t="s">
        <v>8506</v>
      </c>
      <c r="L287" s="65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6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8506</v>
      </c>
      <c r="L288" s="65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6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8506</v>
      </c>
      <c r="L289" s="65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6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8506</v>
      </c>
      <c r="L290" s="65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6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8506</v>
      </c>
      <c r="L291" s="65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6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8506</v>
      </c>
      <c r="L292" s="65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6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8506</v>
      </c>
      <c r="L293" s="65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6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8506</v>
      </c>
      <c r="L294" s="65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6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8506</v>
      </c>
      <c r="L295" s="65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6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8506</v>
      </c>
      <c r="L296" s="65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6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8506</v>
      </c>
      <c r="L297" s="65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6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8506</v>
      </c>
      <c r="L298" s="65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6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8506</v>
      </c>
      <c r="L299" s="65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6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8506</v>
      </c>
      <c r="L300" s="65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6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8506</v>
      </c>
      <c r="L301" s="65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6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8506</v>
      </c>
      <c r="L302" s="65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6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8506</v>
      </c>
      <c r="L303" s="65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6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8506</v>
      </c>
      <c r="L304" s="65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6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8506</v>
      </c>
      <c r="L305" s="65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6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8506</v>
      </c>
      <c r="L306" s="65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6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8506</v>
      </c>
      <c r="L307" s="65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6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8506</v>
      </c>
      <c r="L308" s="65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6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8506</v>
      </c>
      <c r="L309" s="65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6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8506</v>
      </c>
      <c r="L310" s="65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6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8506</v>
      </c>
      <c r="L311" s="65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6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8506</v>
      </c>
      <c r="L312" s="65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6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8506</v>
      </c>
      <c r="L313" s="65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6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8506</v>
      </c>
      <c r="L314" s="65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6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8506</v>
      </c>
      <c r="L315" s="65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6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8506</v>
      </c>
      <c r="L316" s="65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6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8506</v>
      </c>
      <c r="L317" s="65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6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8506</v>
      </c>
      <c r="L318" s="65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6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8506</v>
      </c>
      <c r="L319" s="65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6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8506</v>
      </c>
      <c r="L320" s="65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6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8506</v>
      </c>
      <c r="L321" s="65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6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8506</v>
      </c>
      <c r="L322" s="65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6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8506</v>
      </c>
      <c r="L323" s="65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6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8506</v>
      </c>
      <c r="L324" s="65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6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8506</v>
      </c>
      <c r="L325" s="65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6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8506</v>
      </c>
      <c r="L326" s="65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6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8506</v>
      </c>
      <c r="L327" s="65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6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8506</v>
      </c>
      <c r="L328" s="65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6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8506</v>
      </c>
      <c r="L329" s="65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6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8506</v>
      </c>
      <c r="L330" s="65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6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8506</v>
      </c>
      <c r="L331" s="65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6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8506</v>
      </c>
      <c r="L332" s="65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6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8506</v>
      </c>
      <c r="L333" s="65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6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8506</v>
      </c>
      <c r="L334" s="65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6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8506</v>
      </c>
      <c r="L335" s="65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6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8506</v>
      </c>
      <c r="L336" s="65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6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8506</v>
      </c>
      <c r="L337" s="65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6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8506</v>
      </c>
      <c r="L338" s="65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6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8506</v>
      </c>
      <c r="L339" s="65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6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8506</v>
      </c>
      <c r="L340" s="65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6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8506</v>
      </c>
      <c r="L341" s="65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6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8506</v>
      </c>
      <c r="L342" s="65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6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8506</v>
      </c>
      <c r="L343" s="65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6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8506</v>
      </c>
      <c r="L344" s="65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6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8506</v>
      </c>
      <c r="L345" s="65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6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8506</v>
      </c>
      <c r="L346" s="65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6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8506</v>
      </c>
      <c r="L347" s="65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6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8506</v>
      </c>
      <c r="L348" s="65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6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8506</v>
      </c>
      <c r="L349" s="65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6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8506</v>
      </c>
      <c r="L350" s="65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6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8506</v>
      </c>
      <c r="L351" s="65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6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8506</v>
      </c>
      <c r="L352" s="65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6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8506</v>
      </c>
      <c r="L353" s="65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6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8506</v>
      </c>
      <c r="L354" s="65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6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8506</v>
      </c>
      <c r="L355" s="65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6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8506</v>
      </c>
      <c r="L356" s="65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6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8506</v>
      </c>
      <c r="L357" s="65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6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8506</v>
      </c>
      <c r="L358" s="65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6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8506</v>
      </c>
      <c r="L359" s="65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6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8506</v>
      </c>
      <c r="L360" s="65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6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8506</v>
      </c>
      <c r="L361" s="65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6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8506</v>
      </c>
      <c r="L362" s="65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6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8506</v>
      </c>
      <c r="L363" s="65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6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8506</v>
      </c>
      <c r="L364" s="65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6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8506</v>
      </c>
      <c r="L365" s="65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6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8506</v>
      </c>
      <c r="L366" s="65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6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8506</v>
      </c>
      <c r="L367" s="65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6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8506</v>
      </c>
      <c r="L368" s="65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6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8506</v>
      </c>
      <c r="L369" s="65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6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8506</v>
      </c>
      <c r="L370" s="65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6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8506</v>
      </c>
      <c r="L371" s="65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6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8506</v>
      </c>
      <c r="L372" s="65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6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8506</v>
      </c>
      <c r="L373" s="65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6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8506</v>
      </c>
      <c r="L374" s="65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6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8506</v>
      </c>
      <c r="L375" s="65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6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8506</v>
      </c>
      <c r="L376" s="65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6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8506</v>
      </c>
      <c r="L377" s="65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6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8506</v>
      </c>
      <c r="L378" s="65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6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8506</v>
      </c>
      <c r="L379" s="65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6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8506</v>
      </c>
      <c r="L380" s="65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6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8506</v>
      </c>
      <c r="L381" s="65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6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8506</v>
      </c>
      <c r="L382" s="65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6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8506</v>
      </c>
      <c r="L383" s="65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6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8506</v>
      </c>
      <c r="L384" s="65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6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8506</v>
      </c>
      <c r="L385" s="65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6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8506</v>
      </c>
      <c r="L386" s="65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6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8506</v>
      </c>
      <c r="L387" s="65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6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8506</v>
      </c>
      <c r="L388" s="65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6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8506</v>
      </c>
      <c r="L389" s="65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6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8506</v>
      </c>
      <c r="L390" s="65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6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8506</v>
      </c>
      <c r="L391" s="65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6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8506</v>
      </c>
      <c r="L392" s="65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6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8506</v>
      </c>
      <c r="L393" s="65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6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8506</v>
      </c>
      <c r="L394" s="65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6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8506</v>
      </c>
      <c r="L395" s="65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6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8506</v>
      </c>
      <c r="L396" s="65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6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8506</v>
      </c>
      <c r="L397" s="65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6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8506</v>
      </c>
      <c r="L398" s="65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6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8506</v>
      </c>
      <c r="L399" s="65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6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8506</v>
      </c>
      <c r="L400" s="65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6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8506</v>
      </c>
      <c r="L401" s="65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6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8506</v>
      </c>
      <c r="L402" s="65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6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8506</v>
      </c>
      <c r="L403" s="65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6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8506</v>
      </c>
      <c r="L404" s="65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6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8506</v>
      </c>
      <c r="L405" s="65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6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8506</v>
      </c>
      <c r="L406" s="65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6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8506</v>
      </c>
      <c r="L407" s="65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6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8506</v>
      </c>
      <c r="L408" s="65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6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8506</v>
      </c>
      <c r="L409" s="65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6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8506</v>
      </c>
      <c r="L410" s="65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6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8506</v>
      </c>
      <c r="L411" s="65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6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8506</v>
      </c>
      <c r="L412" s="65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6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8506</v>
      </c>
      <c r="L413" s="65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6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8506</v>
      </c>
      <c r="L414" s="65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6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8506</v>
      </c>
      <c r="L415" s="65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6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8506</v>
      </c>
      <c r="L416" s="65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6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8506</v>
      </c>
      <c r="L417" s="65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6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8506</v>
      </c>
      <c r="L418" s="65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6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8506</v>
      </c>
      <c r="L419" s="65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6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8506</v>
      </c>
      <c r="L420" s="65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6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8506</v>
      </c>
      <c r="L421" s="65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6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8506</v>
      </c>
      <c r="L422" s="65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6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8506</v>
      </c>
      <c r="L423" s="65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6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8506</v>
      </c>
      <c r="L424" s="65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6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8506</v>
      </c>
      <c r="L425" s="65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6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8506</v>
      </c>
      <c r="L426" s="65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6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8506</v>
      </c>
      <c r="L427" s="65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6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8506</v>
      </c>
      <c r="L428" s="65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6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8506</v>
      </c>
      <c r="L429" s="65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6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8506</v>
      </c>
      <c r="L430" s="65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6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8506</v>
      </c>
      <c r="L431" s="65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6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8506</v>
      </c>
      <c r="L432" s="65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6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8506</v>
      </c>
      <c r="L433" s="65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6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8506</v>
      </c>
      <c r="L434" s="65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6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8506</v>
      </c>
      <c r="L435" s="65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6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8506</v>
      </c>
      <c r="L436" s="65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6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8506</v>
      </c>
      <c r="L437" s="65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6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8506</v>
      </c>
      <c r="L438" s="65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6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8506</v>
      </c>
      <c r="L439" s="65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6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8506</v>
      </c>
      <c r="L440" s="65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6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8506</v>
      </c>
      <c r="L441" s="65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6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8506</v>
      </c>
      <c r="L442" s="65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6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8506</v>
      </c>
      <c r="L443" s="65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6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8506</v>
      </c>
      <c r="L444" s="65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6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8506</v>
      </c>
      <c r="L445" s="65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6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8506</v>
      </c>
      <c r="L446" s="65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6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8506</v>
      </c>
      <c r="L447" s="65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6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8506</v>
      </c>
      <c r="L448" s="65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6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8506</v>
      </c>
      <c r="L449" s="65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6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8506</v>
      </c>
      <c r="L450" s="65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6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8506</v>
      </c>
      <c r="L451" s="65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6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8506</v>
      </c>
      <c r="L452" s="65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6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8506</v>
      </c>
      <c r="L453" s="65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6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8506</v>
      </c>
      <c r="L454" s="65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6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8506</v>
      </c>
      <c r="L455" s="65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6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8506</v>
      </c>
      <c r="L456" s="65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6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8506</v>
      </c>
      <c r="L457" s="65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6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8506</v>
      </c>
      <c r="L458" s="65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6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8506</v>
      </c>
      <c r="L459" s="65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6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8506</v>
      </c>
      <c r="L460" s="65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6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8506</v>
      </c>
      <c r="L461" s="65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6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8506</v>
      </c>
      <c r="L462" s="65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6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8506</v>
      </c>
      <c r="L463" s="65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6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8506</v>
      </c>
      <c r="L464" s="65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6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8506</v>
      </c>
      <c r="L465" s="65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6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8506</v>
      </c>
      <c r="L466" s="65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6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8506</v>
      </c>
      <c r="L467" s="65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6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8506</v>
      </c>
      <c r="L468" s="65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6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8506</v>
      </c>
      <c r="L469" s="65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6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8506</v>
      </c>
      <c r="L470" s="65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6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8506</v>
      </c>
      <c r="L471" s="65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6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8506</v>
      </c>
      <c r="L472" s="65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6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8506</v>
      </c>
      <c r="L473" s="65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6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8506</v>
      </c>
      <c r="L474" s="65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6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8506</v>
      </c>
      <c r="L475" s="65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6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8506</v>
      </c>
      <c r="L476" s="65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6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8506</v>
      </c>
      <c r="L477" s="65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6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8506</v>
      </c>
      <c r="L478" s="65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6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8506</v>
      </c>
      <c r="L479" s="65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6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8506</v>
      </c>
      <c r="L480" s="65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6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8506</v>
      </c>
      <c r="L481" s="65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6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8506</v>
      </c>
      <c r="L482" s="65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6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8506</v>
      </c>
      <c r="L483" s="65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6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8506</v>
      </c>
      <c r="L484" s="65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6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8506</v>
      </c>
      <c r="L485" s="65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6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8506</v>
      </c>
      <c r="L486" s="65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6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8506</v>
      </c>
      <c r="L487" s="65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6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8506</v>
      </c>
      <c r="L488" s="65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6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8506</v>
      </c>
      <c r="L489" s="65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6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8506</v>
      </c>
      <c r="L490" s="65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6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8506</v>
      </c>
      <c r="L491" s="65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6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8506</v>
      </c>
      <c r="L492" s="65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6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8506</v>
      </c>
      <c r="L493" s="65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6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8506</v>
      </c>
      <c r="L494" s="65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6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8506</v>
      </c>
      <c r="L495" s="65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6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8506</v>
      </c>
      <c r="L496" s="65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6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8506</v>
      </c>
      <c r="L497" s="65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6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8506</v>
      </c>
      <c r="L498" s="65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6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8506</v>
      </c>
      <c r="L499" s="65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6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8506</v>
      </c>
      <c r="L500" s="65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6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8506</v>
      </c>
      <c r="L501" s="65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6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8506</v>
      </c>
      <c r="L502" s="65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6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8506</v>
      </c>
      <c r="L503" s="65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6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8506</v>
      </c>
      <c r="L504" s="65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6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8506</v>
      </c>
      <c r="L505" s="65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6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8506</v>
      </c>
      <c r="L506" s="65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6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8506</v>
      </c>
      <c r="L507" s="65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6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8506</v>
      </c>
      <c r="L508" s="65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6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8506</v>
      </c>
      <c r="L509" s="65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6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8506</v>
      </c>
      <c r="L510" s="65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6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8506</v>
      </c>
      <c r="L511" s="65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6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8506</v>
      </c>
      <c r="L512" s="65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6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8506</v>
      </c>
      <c r="L513" s="65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6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8506</v>
      </c>
      <c r="L514" s="65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6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8506</v>
      </c>
      <c r="L515" s="65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6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8506</v>
      </c>
      <c r="L516" s="65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6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8506</v>
      </c>
      <c r="L517" s="65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6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8506</v>
      </c>
      <c r="L518" s="65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6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8506</v>
      </c>
      <c r="L519" s="65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6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8506</v>
      </c>
      <c r="L520" s="65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6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8506</v>
      </c>
      <c r="L521" s="65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6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8506</v>
      </c>
      <c r="L522" s="65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6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8506</v>
      </c>
      <c r="L523" s="65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6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8506</v>
      </c>
      <c r="L524" s="65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6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8506</v>
      </c>
      <c r="L525" s="65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6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8506</v>
      </c>
      <c r="L526" s="65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6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8506</v>
      </c>
      <c r="L527" s="65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6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8506</v>
      </c>
      <c r="L528" s="65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6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8506</v>
      </c>
      <c r="L529" s="65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6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8506</v>
      </c>
      <c r="L530" s="65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6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8506</v>
      </c>
      <c r="L531" s="65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6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8506</v>
      </c>
      <c r="L532" s="65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6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8506</v>
      </c>
      <c r="L533" s="65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6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8506</v>
      </c>
      <c r="L534" s="65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6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8506</v>
      </c>
      <c r="L535" s="65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6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8506</v>
      </c>
      <c r="L536" s="65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6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8506</v>
      </c>
      <c r="L537" s="65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6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8506</v>
      </c>
      <c r="L538" s="65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6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8506</v>
      </c>
      <c r="L539" s="65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6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8506</v>
      </c>
      <c r="L540" s="65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6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8506</v>
      </c>
      <c r="L541" s="65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6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8506</v>
      </c>
      <c r="L542" s="65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6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8506</v>
      </c>
      <c r="L543" s="65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6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8506</v>
      </c>
      <c r="L544" s="65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6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8506</v>
      </c>
      <c r="L545" s="65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6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8506</v>
      </c>
      <c r="L546" s="65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6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8506</v>
      </c>
      <c r="L547" s="65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6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8506</v>
      </c>
      <c r="L548" s="65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6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8506</v>
      </c>
      <c r="L549" s="65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6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8506</v>
      </c>
      <c r="L550" s="65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6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8506</v>
      </c>
      <c r="L551" s="65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6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8506</v>
      </c>
      <c r="L552" s="65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6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8506</v>
      </c>
      <c r="L553" s="65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6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8506</v>
      </c>
      <c r="L554" s="65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6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8506</v>
      </c>
      <c r="L555" s="65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6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8506</v>
      </c>
      <c r="L556" s="65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6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8506</v>
      </c>
      <c r="L557" s="65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6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8506</v>
      </c>
      <c r="L558" s="65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6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8506</v>
      </c>
      <c r="L559" s="65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6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8506</v>
      </c>
      <c r="L560" s="65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6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8506</v>
      </c>
      <c r="L561" s="65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6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8506</v>
      </c>
      <c r="L562" s="65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6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8506</v>
      </c>
      <c r="L563" s="65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6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8506</v>
      </c>
      <c r="L564" s="65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6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8506</v>
      </c>
      <c r="L565" s="65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6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8506</v>
      </c>
      <c r="L566" s="65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6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8506</v>
      </c>
      <c r="L567" s="65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6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8506</v>
      </c>
      <c r="L568" s="65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6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8506</v>
      </c>
      <c r="L569" s="65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6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8506</v>
      </c>
      <c r="L570" s="65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6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8506</v>
      </c>
      <c r="L571" s="65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6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8506</v>
      </c>
      <c r="L572" s="65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6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8506</v>
      </c>
      <c r="L573" s="65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6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8506</v>
      </c>
      <c r="L574" s="65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6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8506</v>
      </c>
      <c r="L575" s="65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6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8506</v>
      </c>
      <c r="L576" s="65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6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8506</v>
      </c>
      <c r="L577" s="65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6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8506</v>
      </c>
      <c r="L578" s="65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6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8506</v>
      </c>
      <c r="L579" s="65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6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8506</v>
      </c>
      <c r="L580" s="65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6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8506</v>
      </c>
      <c r="L581" s="65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6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8506</v>
      </c>
      <c r="L582" s="65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6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8506</v>
      </c>
      <c r="L583" s="65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6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8506</v>
      </c>
      <c r="L584" s="65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6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8506</v>
      </c>
      <c r="L585" s="65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6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8506</v>
      </c>
      <c r="L586" s="65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6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8506</v>
      </c>
      <c r="L587" s="65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6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8506</v>
      </c>
      <c r="L588" s="65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6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8506</v>
      </c>
      <c r="L589" s="65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6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8506</v>
      </c>
      <c r="L590" s="65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6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8506</v>
      </c>
      <c r="L591" s="65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6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8506</v>
      </c>
      <c r="L592" s="65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6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8506</v>
      </c>
      <c r="L593" s="65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6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8506</v>
      </c>
      <c r="L594" s="65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6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8506</v>
      </c>
      <c r="L595" s="65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6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8506</v>
      </c>
      <c r="L596" s="65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6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8506</v>
      </c>
      <c r="L597" s="65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6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8506</v>
      </c>
      <c r="L598" s="65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6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8506</v>
      </c>
      <c r="L599" s="65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6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8506</v>
      </c>
      <c r="L600" s="65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6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8506</v>
      </c>
      <c r="L601" s="65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6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8506</v>
      </c>
      <c r="L602" s="65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6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8506</v>
      </c>
      <c r="L603" s="65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6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8506</v>
      </c>
      <c r="L604" s="65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6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8506</v>
      </c>
      <c r="L605" s="65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6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8506</v>
      </c>
      <c r="L606" s="65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6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8506</v>
      </c>
      <c r="L607" s="65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6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8506</v>
      </c>
      <c r="L608" s="65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6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8506</v>
      </c>
      <c r="L609" s="65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6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8506</v>
      </c>
      <c r="L610" s="65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6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8506</v>
      </c>
      <c r="L611" s="65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6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8506</v>
      </c>
      <c r="L612" s="65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6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8506</v>
      </c>
      <c r="L613" s="65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6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8506</v>
      </c>
      <c r="L614" s="65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6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8506</v>
      </c>
      <c r="L615" s="65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6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8506</v>
      </c>
      <c r="L616" s="65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6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8506</v>
      </c>
      <c r="L617" s="65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6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8506</v>
      </c>
      <c r="L618" s="65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6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8506</v>
      </c>
      <c r="L619" s="65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6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8506</v>
      </c>
      <c r="L620" s="65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6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8506</v>
      </c>
      <c r="L621" s="65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6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8506</v>
      </c>
      <c r="L622" s="65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6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8506</v>
      </c>
      <c r="L623" s="65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6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8506</v>
      </c>
      <c r="L624" s="65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6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8506</v>
      </c>
      <c r="L625" s="65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6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8506</v>
      </c>
      <c r="L626" s="65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6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8506</v>
      </c>
      <c r="L627" s="65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6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8506</v>
      </c>
      <c r="L628" s="65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6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8506</v>
      </c>
      <c r="L629" s="65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6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8506</v>
      </c>
      <c r="L630" s="65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6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8506</v>
      </c>
      <c r="L631" s="65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6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8506</v>
      </c>
      <c r="L632" s="65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6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8506</v>
      </c>
      <c r="L633" s="65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6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8506</v>
      </c>
      <c r="L634" s="65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6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8506</v>
      </c>
      <c r="L635" s="65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6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8506</v>
      </c>
      <c r="L636" s="65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6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8506</v>
      </c>
      <c r="L637" s="65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6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8506</v>
      </c>
      <c r="L638" s="65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6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8506</v>
      </c>
      <c r="L639" s="65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6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8506</v>
      </c>
      <c r="L640" s="65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6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8506</v>
      </c>
      <c r="L641" s="65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6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8506</v>
      </c>
      <c r="L642" s="65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6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8506</v>
      </c>
      <c r="L643" s="65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6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8506</v>
      </c>
      <c r="L644" s="65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6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8506</v>
      </c>
      <c r="L645" s="65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6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8506</v>
      </c>
      <c r="L646" s="65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6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8506</v>
      </c>
      <c r="L647" s="65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6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8506</v>
      </c>
      <c r="L648" s="65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6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8506</v>
      </c>
      <c r="L649" s="65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6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8506</v>
      </c>
      <c r="L650" s="65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6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8506</v>
      </c>
      <c r="L651" s="65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6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8506</v>
      </c>
      <c r="L652" s="65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6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8506</v>
      </c>
      <c r="L653" s="65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6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8506</v>
      </c>
      <c r="L654" s="65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6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8506</v>
      </c>
      <c r="L655" s="65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6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8506</v>
      </c>
      <c r="L656" s="65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6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8506</v>
      </c>
      <c r="L657" s="65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6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8506</v>
      </c>
      <c r="L658" s="65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6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8506</v>
      </c>
      <c r="L659" s="65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6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8506</v>
      </c>
      <c r="L660" s="65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6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8506</v>
      </c>
      <c r="L661" s="65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6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8506</v>
      </c>
      <c r="L662" s="65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6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8506</v>
      </c>
      <c r="L663" s="65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6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8506</v>
      </c>
      <c r="L664" s="65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6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8506</v>
      </c>
      <c r="L665" s="65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6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8506</v>
      </c>
      <c r="L666" s="65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6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8506</v>
      </c>
      <c r="L667" s="65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6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8506</v>
      </c>
      <c r="L668" s="65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6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8506</v>
      </c>
      <c r="L669" s="65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6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2" priority="1"/>
    <cfRule type="duplicateValues" dxfId="121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068"/>
  <sheetViews>
    <sheetView zoomScaleNormal="100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7"/>
      <c r="D1" s="117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9025</v>
      </c>
      <c r="B3" t="s">
        <v>9398</v>
      </c>
      <c r="C3" t="s">
        <v>7706</v>
      </c>
      <c r="D3" t="s">
        <v>0</v>
      </c>
      <c r="E3">
        <v>64</v>
      </c>
      <c r="F3" t="s">
        <v>1334</v>
      </c>
      <c r="G3" t="s">
        <v>1335</v>
      </c>
      <c r="H3" s="2">
        <v>0</v>
      </c>
      <c r="I3" s="2">
        <v>0</v>
      </c>
      <c r="J3" s="2">
        <v>0</v>
      </c>
      <c r="K3" s="15">
        <v>221.24</v>
      </c>
      <c r="L3" s="2">
        <v>0</v>
      </c>
      <c r="M3" s="2">
        <v>0</v>
      </c>
      <c r="N3" s="2">
        <v>0</v>
      </c>
      <c r="O3" s="2">
        <v>28.761200000000002</v>
      </c>
      <c r="P3" s="2">
        <v>250.00120000000001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9025</v>
      </c>
      <c r="B4" t="s">
        <v>9396</v>
      </c>
      <c r="C4" t="s">
        <v>7706</v>
      </c>
      <c r="D4" t="s">
        <v>0</v>
      </c>
      <c r="E4">
        <v>1320</v>
      </c>
      <c r="F4" t="s">
        <v>2790</v>
      </c>
      <c r="G4" t="s">
        <v>2791</v>
      </c>
      <c r="H4" s="2">
        <v>0</v>
      </c>
      <c r="I4" s="2">
        <v>0</v>
      </c>
      <c r="J4" s="2">
        <v>0</v>
      </c>
      <c r="K4" s="15">
        <v>50</v>
      </c>
      <c r="L4" s="2">
        <v>0</v>
      </c>
      <c r="M4" s="2">
        <v>0</v>
      </c>
      <c r="N4" s="2">
        <v>0</v>
      </c>
      <c r="O4" s="2">
        <v>6.5</v>
      </c>
      <c r="P4" s="2">
        <v>56.5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9025</v>
      </c>
      <c r="B5" t="s">
        <v>9396</v>
      </c>
      <c r="C5" t="s">
        <v>9367</v>
      </c>
      <c r="D5" t="s">
        <v>0</v>
      </c>
      <c r="E5" t="s">
        <v>9397</v>
      </c>
      <c r="F5" t="s">
        <v>1512</v>
      </c>
      <c r="G5" t="s">
        <v>1513</v>
      </c>
      <c r="H5" s="2">
        <v>75.989999999999995</v>
      </c>
      <c r="I5" s="2">
        <v>0</v>
      </c>
      <c r="J5" s="2">
        <v>0</v>
      </c>
      <c r="K5" s="15">
        <v>35.5</v>
      </c>
      <c r="L5" s="2">
        <v>0</v>
      </c>
      <c r="M5" s="2">
        <v>0</v>
      </c>
      <c r="N5" s="2">
        <v>0</v>
      </c>
      <c r="O5" s="2">
        <v>4.6150000000000002</v>
      </c>
      <c r="P5" s="2">
        <v>116.10499999999999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9025</v>
      </c>
      <c r="B6" t="s">
        <v>9393</v>
      </c>
      <c r="C6" s="21" t="s">
        <v>7706</v>
      </c>
      <c r="D6" t="s">
        <v>0</v>
      </c>
      <c r="E6">
        <v>83</v>
      </c>
      <c r="F6" t="s">
        <v>9368</v>
      </c>
      <c r="G6" t="s">
        <v>9352</v>
      </c>
      <c r="H6" s="2">
        <v>0</v>
      </c>
      <c r="I6" s="2">
        <v>0</v>
      </c>
      <c r="J6" s="2">
        <v>0</v>
      </c>
      <c r="K6" s="15">
        <v>65</v>
      </c>
      <c r="L6" s="2">
        <v>0</v>
      </c>
      <c r="M6" s="2">
        <v>0</v>
      </c>
      <c r="N6" s="2">
        <v>0</v>
      </c>
      <c r="O6" s="2">
        <v>8.4500000000000011</v>
      </c>
      <c r="P6" s="2">
        <v>73.45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9025</v>
      </c>
      <c r="B7" t="s">
        <v>9393</v>
      </c>
      <c r="C7" t="s">
        <v>7706</v>
      </c>
      <c r="D7" t="s">
        <v>0</v>
      </c>
      <c r="E7">
        <v>1137785</v>
      </c>
      <c r="F7" t="s">
        <v>7462</v>
      </c>
      <c r="G7" t="s">
        <v>7463</v>
      </c>
      <c r="H7" s="2">
        <v>0</v>
      </c>
      <c r="I7" s="2">
        <v>0</v>
      </c>
      <c r="J7" s="2">
        <v>0</v>
      </c>
      <c r="K7" s="15">
        <v>48.94</v>
      </c>
      <c r="L7" s="2">
        <v>0</v>
      </c>
      <c r="M7" s="2">
        <v>0</v>
      </c>
      <c r="N7" s="2">
        <v>0</v>
      </c>
      <c r="O7" s="2">
        <v>6.3621999999999996</v>
      </c>
      <c r="P7" s="2">
        <v>55.302199999999999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9025</v>
      </c>
      <c r="B8" t="s">
        <v>9390</v>
      </c>
      <c r="C8" t="s">
        <v>7706</v>
      </c>
      <c r="D8" t="s">
        <v>0</v>
      </c>
      <c r="E8">
        <v>1084</v>
      </c>
      <c r="F8" t="s">
        <v>9391</v>
      </c>
      <c r="G8" t="s">
        <v>9392</v>
      </c>
      <c r="H8" s="2">
        <v>4.33</v>
      </c>
      <c r="I8" s="2">
        <v>0</v>
      </c>
      <c r="J8" s="2">
        <v>0</v>
      </c>
      <c r="K8" s="15">
        <v>38.270000000000003</v>
      </c>
      <c r="L8" s="2">
        <v>0</v>
      </c>
      <c r="M8" s="2">
        <v>0</v>
      </c>
      <c r="N8" s="2">
        <v>0</v>
      </c>
      <c r="O8" s="2">
        <v>4.9751000000000003</v>
      </c>
      <c r="P8" s="2">
        <v>47.575099999999999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9025</v>
      </c>
      <c r="B9" t="s">
        <v>9394</v>
      </c>
      <c r="C9" t="s">
        <v>7706</v>
      </c>
      <c r="D9" t="s">
        <v>0</v>
      </c>
      <c r="E9">
        <v>65200</v>
      </c>
      <c r="F9" t="s">
        <v>1455</v>
      </c>
      <c r="G9" t="s">
        <v>1456</v>
      </c>
      <c r="H9" s="2">
        <v>3.96</v>
      </c>
      <c r="I9" s="2">
        <v>0</v>
      </c>
      <c r="J9" s="2">
        <v>0</v>
      </c>
      <c r="K9" s="15">
        <v>41.63</v>
      </c>
      <c r="L9" s="2">
        <v>0</v>
      </c>
      <c r="M9" s="2">
        <v>0</v>
      </c>
      <c r="N9" s="2">
        <v>0</v>
      </c>
      <c r="O9" s="2">
        <v>5.4119000000000002</v>
      </c>
      <c r="P9" s="2">
        <v>51.001900000000006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9025</v>
      </c>
      <c r="B10" t="s">
        <v>9395</v>
      </c>
      <c r="C10" t="s">
        <v>7706</v>
      </c>
      <c r="D10" t="s">
        <v>0</v>
      </c>
      <c r="E10">
        <v>1136770</v>
      </c>
      <c r="F10" t="s">
        <v>7462</v>
      </c>
      <c r="G10" t="s">
        <v>7463</v>
      </c>
      <c r="H10" s="2">
        <v>0</v>
      </c>
      <c r="I10" s="2">
        <v>0</v>
      </c>
      <c r="J10" s="2">
        <v>0</v>
      </c>
      <c r="K10" s="15">
        <v>8.5</v>
      </c>
      <c r="L10" s="2">
        <v>0</v>
      </c>
      <c r="M10" s="2">
        <v>0</v>
      </c>
      <c r="N10" s="2">
        <v>0</v>
      </c>
      <c r="O10" s="2">
        <v>1.105</v>
      </c>
      <c r="P10" s="2">
        <v>9.6050000000000004</v>
      </c>
      <c r="Q10"/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9025</v>
      </c>
      <c r="B11" t="s">
        <v>9388</v>
      </c>
      <c r="C11" t="s">
        <v>7706</v>
      </c>
      <c r="D11" t="s">
        <v>0</v>
      </c>
      <c r="E11">
        <v>4176121</v>
      </c>
      <c r="F11" t="s">
        <v>1506</v>
      </c>
      <c r="G11" t="s">
        <v>1507</v>
      </c>
      <c r="H11" s="2">
        <v>0</v>
      </c>
      <c r="I11" s="2">
        <v>0</v>
      </c>
      <c r="J11" s="2">
        <v>0</v>
      </c>
      <c r="K11" s="15">
        <v>46.02</v>
      </c>
      <c r="L11" s="2">
        <v>0</v>
      </c>
      <c r="M11" s="2">
        <v>0</v>
      </c>
      <c r="N11" s="2">
        <v>0</v>
      </c>
      <c r="O11" s="2">
        <v>5.9826000000000006</v>
      </c>
      <c r="P11" s="2">
        <v>52.002600000000001</v>
      </c>
      <c r="Q11"/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9024</v>
      </c>
      <c r="B12" t="s">
        <v>9378</v>
      </c>
      <c r="C12" t="s">
        <v>7706</v>
      </c>
      <c r="D12" t="s">
        <v>0</v>
      </c>
      <c r="E12" t="s">
        <v>9387</v>
      </c>
      <c r="F12" t="s">
        <v>1317</v>
      </c>
      <c r="G12" t="s">
        <v>1318</v>
      </c>
      <c r="H12" s="2">
        <v>0</v>
      </c>
      <c r="I12" s="2">
        <v>0</v>
      </c>
      <c r="J12" s="2">
        <v>0</v>
      </c>
      <c r="K12" s="15">
        <v>90.97</v>
      </c>
      <c r="L12" s="2">
        <v>0</v>
      </c>
      <c r="M12" s="2">
        <v>0</v>
      </c>
      <c r="N12" s="2">
        <v>0</v>
      </c>
      <c r="O12" s="2">
        <v>11.8261</v>
      </c>
      <c r="P12" s="2">
        <v>102.7961</v>
      </c>
      <c r="Q12"/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9024</v>
      </c>
      <c r="B13" t="s">
        <v>9388</v>
      </c>
      <c r="C13" t="s">
        <v>7706</v>
      </c>
      <c r="D13" t="s">
        <v>0</v>
      </c>
      <c r="E13" t="s">
        <v>9389</v>
      </c>
      <c r="F13" t="s">
        <v>2977</v>
      </c>
      <c r="G13" s="42" t="s">
        <v>2978</v>
      </c>
      <c r="H13" s="2">
        <v>0</v>
      </c>
      <c r="I13" s="2">
        <v>0</v>
      </c>
      <c r="J13" s="2">
        <v>0</v>
      </c>
      <c r="K13" s="15">
        <v>1140.71</v>
      </c>
      <c r="L13" s="2">
        <v>0</v>
      </c>
      <c r="M13" s="2">
        <v>0</v>
      </c>
      <c r="N13" s="2">
        <v>0</v>
      </c>
      <c r="O13" s="2">
        <v>148.29230000000001</v>
      </c>
      <c r="P13" s="2">
        <v>1289.0023000000001</v>
      </c>
      <c r="Q13"/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9024</v>
      </c>
      <c r="B14" t="s">
        <v>9386</v>
      </c>
      <c r="C14" t="s">
        <v>7706</v>
      </c>
      <c r="D14" t="s">
        <v>0</v>
      </c>
      <c r="E14">
        <v>1133049</v>
      </c>
      <c r="F14" t="s">
        <v>7462</v>
      </c>
      <c r="G14" s="42" t="s">
        <v>7463</v>
      </c>
      <c r="H14" s="2">
        <v>0</v>
      </c>
      <c r="I14" s="2">
        <v>0</v>
      </c>
      <c r="J14" s="2">
        <v>0</v>
      </c>
      <c r="K14" s="15">
        <v>87.5</v>
      </c>
      <c r="L14" s="2">
        <v>0</v>
      </c>
      <c r="M14" s="2">
        <v>0</v>
      </c>
      <c r="N14" s="2">
        <v>0</v>
      </c>
      <c r="O14" s="2">
        <v>11.375</v>
      </c>
      <c r="P14" s="2">
        <v>98.875</v>
      </c>
      <c r="Q14"/>
      <c r="R14" t="s">
        <v>8045</v>
      </c>
      <c r="S14" s="2">
        <v>0</v>
      </c>
      <c r="T14" s="2">
        <v>0</v>
      </c>
      <c r="U14" s="2"/>
    </row>
    <row r="15" spans="1:21" x14ac:dyDescent="0.25">
      <c r="A15" t="s">
        <v>9024</v>
      </c>
      <c r="B15" t="s">
        <v>9379</v>
      </c>
      <c r="C15" t="s">
        <v>7706</v>
      </c>
      <c r="D15" t="s">
        <v>0</v>
      </c>
      <c r="E15">
        <v>2797</v>
      </c>
      <c r="F15" t="s">
        <v>6527</v>
      </c>
      <c r="G15" t="s">
        <v>6528</v>
      </c>
      <c r="H15" s="2">
        <v>0</v>
      </c>
      <c r="I15" s="2">
        <v>0</v>
      </c>
      <c r="J15" s="2">
        <v>0</v>
      </c>
      <c r="K15" s="15">
        <v>7.17</v>
      </c>
      <c r="L15" s="2">
        <v>0</v>
      </c>
      <c r="M15" s="2">
        <v>0</v>
      </c>
      <c r="N15" s="2">
        <v>0</v>
      </c>
      <c r="O15" s="2">
        <v>0.93210000000000004</v>
      </c>
      <c r="P15" s="2">
        <v>8.1021000000000001</v>
      </c>
      <c r="Q15"/>
      <c r="R15" t="s">
        <v>8045</v>
      </c>
      <c r="S15" s="2">
        <v>0</v>
      </c>
      <c r="T15" s="2">
        <v>0</v>
      </c>
      <c r="U15" s="2"/>
    </row>
    <row r="16" spans="1:21" x14ac:dyDescent="0.25">
      <c r="A16" t="s">
        <v>9024</v>
      </c>
      <c r="B16" t="s">
        <v>9385</v>
      </c>
      <c r="C16" t="s">
        <v>7706</v>
      </c>
      <c r="D16" t="s">
        <v>0</v>
      </c>
      <c r="E16">
        <v>4155034</v>
      </c>
      <c r="F16" t="s">
        <v>1506</v>
      </c>
      <c r="G16" s="42" t="s">
        <v>1507</v>
      </c>
      <c r="H16" s="2">
        <v>0</v>
      </c>
      <c r="I16" s="2">
        <v>0</v>
      </c>
      <c r="J16" s="2">
        <v>0</v>
      </c>
      <c r="K16" s="15">
        <v>46.02</v>
      </c>
      <c r="L16" s="2">
        <v>0</v>
      </c>
      <c r="M16" s="2">
        <v>0</v>
      </c>
      <c r="N16" s="2">
        <v>0</v>
      </c>
      <c r="O16" s="2">
        <v>5.9826000000000006</v>
      </c>
      <c r="P16" s="2">
        <v>52.002600000000001</v>
      </c>
      <c r="Q16"/>
      <c r="R16" t="s">
        <v>8045</v>
      </c>
      <c r="S16" s="2">
        <v>0</v>
      </c>
      <c r="T16" s="2">
        <v>0</v>
      </c>
      <c r="U16" s="2"/>
    </row>
    <row r="17" spans="1:21" x14ac:dyDescent="0.25">
      <c r="A17" t="s">
        <v>9024</v>
      </c>
      <c r="B17" t="s">
        <v>9384</v>
      </c>
      <c r="C17" t="s">
        <v>7706</v>
      </c>
      <c r="D17" t="s">
        <v>0</v>
      </c>
      <c r="E17">
        <v>376298</v>
      </c>
      <c r="F17" t="s">
        <v>3075</v>
      </c>
      <c r="G17" t="s">
        <v>3076</v>
      </c>
      <c r="H17" s="2">
        <v>0</v>
      </c>
      <c r="I17" s="2">
        <v>0</v>
      </c>
      <c r="J17" s="2">
        <v>0</v>
      </c>
      <c r="K17" s="15">
        <v>16.8</v>
      </c>
      <c r="L17" s="2">
        <v>0</v>
      </c>
      <c r="M17" s="2">
        <v>0</v>
      </c>
      <c r="N17" s="2">
        <v>0</v>
      </c>
      <c r="O17" s="2">
        <v>2.1840000000000002</v>
      </c>
      <c r="P17" s="2">
        <v>18.984000000000002</v>
      </c>
      <c r="Q17"/>
      <c r="R17" t="s">
        <v>8045</v>
      </c>
      <c r="S17" s="2">
        <v>0</v>
      </c>
      <c r="T17" s="2">
        <v>0</v>
      </c>
      <c r="U17" s="2"/>
    </row>
    <row r="18" spans="1:21" x14ac:dyDescent="0.25">
      <c r="A18" t="s">
        <v>9024</v>
      </c>
      <c r="B18" t="s">
        <v>9380</v>
      </c>
      <c r="C18" t="s">
        <v>7706</v>
      </c>
      <c r="D18" t="s">
        <v>0</v>
      </c>
      <c r="E18">
        <v>5104</v>
      </c>
      <c r="F18" t="s">
        <v>9322</v>
      </c>
      <c r="G18" t="s">
        <v>9383</v>
      </c>
      <c r="H18" s="2">
        <v>0</v>
      </c>
      <c r="I18" s="2">
        <v>0</v>
      </c>
      <c r="J18" s="2">
        <v>0</v>
      </c>
      <c r="K18" s="15">
        <v>44.25</v>
      </c>
      <c r="L18" s="2">
        <v>0</v>
      </c>
      <c r="M18" s="2">
        <v>0</v>
      </c>
      <c r="N18" s="2">
        <v>0</v>
      </c>
      <c r="O18" s="2">
        <v>5.7525000000000004</v>
      </c>
      <c r="P18" s="2">
        <v>50.002499999999998</v>
      </c>
      <c r="Q18"/>
      <c r="R18" t="s">
        <v>8045</v>
      </c>
      <c r="S18" s="2">
        <v>0</v>
      </c>
      <c r="T18" s="2">
        <v>0</v>
      </c>
      <c r="U18" s="2"/>
    </row>
    <row r="19" spans="1:21" x14ac:dyDescent="0.25">
      <c r="A19" t="s">
        <v>9024</v>
      </c>
      <c r="B19" t="s">
        <v>9381</v>
      </c>
      <c r="C19" t="s">
        <v>7706</v>
      </c>
      <c r="D19" t="s">
        <v>0</v>
      </c>
      <c r="E19">
        <v>29177</v>
      </c>
      <c r="F19" t="s">
        <v>8465</v>
      </c>
      <c r="G19" s="42" t="s">
        <v>8466</v>
      </c>
      <c r="H19" s="2">
        <v>0</v>
      </c>
      <c r="I19" s="2">
        <v>0</v>
      </c>
      <c r="J19" s="2">
        <v>0</v>
      </c>
      <c r="K19" s="15">
        <v>200.45</v>
      </c>
      <c r="L19" s="2">
        <v>0</v>
      </c>
      <c r="M19" s="2">
        <v>0</v>
      </c>
      <c r="N19" s="2">
        <v>0</v>
      </c>
      <c r="O19" s="2">
        <v>26.058499999999999</v>
      </c>
      <c r="P19" s="2">
        <v>226.5085</v>
      </c>
      <c r="Q19"/>
      <c r="R19" t="s">
        <v>8045</v>
      </c>
      <c r="S19" s="2">
        <v>0</v>
      </c>
      <c r="T19" s="2">
        <v>0</v>
      </c>
      <c r="U19" s="2"/>
    </row>
    <row r="20" spans="1:21" x14ac:dyDescent="0.25">
      <c r="A20" t="s">
        <v>9024</v>
      </c>
      <c r="B20" t="s">
        <v>9381</v>
      </c>
      <c r="C20" t="s">
        <v>7706</v>
      </c>
      <c r="D20" t="s">
        <v>0</v>
      </c>
      <c r="E20">
        <v>29178</v>
      </c>
      <c r="F20" t="s">
        <v>8465</v>
      </c>
      <c r="G20" s="42" t="s">
        <v>8466</v>
      </c>
      <c r="H20" s="2">
        <v>0</v>
      </c>
      <c r="I20" s="2">
        <v>0</v>
      </c>
      <c r="J20" s="2">
        <v>0</v>
      </c>
      <c r="K20" s="15">
        <v>31.59</v>
      </c>
      <c r="L20" s="2">
        <v>0</v>
      </c>
      <c r="M20" s="2">
        <v>0</v>
      </c>
      <c r="N20" s="2">
        <v>0</v>
      </c>
      <c r="O20" s="2">
        <v>4.1067</v>
      </c>
      <c r="P20" s="2">
        <v>35.6967</v>
      </c>
      <c r="Q20"/>
      <c r="R20" t="s">
        <v>8045</v>
      </c>
      <c r="S20" s="2">
        <v>0</v>
      </c>
      <c r="T20" s="2">
        <v>0</v>
      </c>
      <c r="U20" s="2"/>
    </row>
    <row r="21" spans="1:21" x14ac:dyDescent="0.25">
      <c r="A21" t="s">
        <v>9024</v>
      </c>
      <c r="B21" t="s">
        <v>9381</v>
      </c>
      <c r="C21" t="s">
        <v>7706</v>
      </c>
      <c r="D21" t="s">
        <v>0</v>
      </c>
      <c r="E21">
        <v>589</v>
      </c>
      <c r="F21" t="s">
        <v>9316</v>
      </c>
      <c r="G21" t="s">
        <v>9382</v>
      </c>
      <c r="H21" s="2">
        <v>0</v>
      </c>
      <c r="I21" s="2">
        <v>0</v>
      </c>
      <c r="J21" s="2">
        <v>0</v>
      </c>
      <c r="K21" s="15">
        <v>235</v>
      </c>
      <c r="L21" s="2">
        <v>0</v>
      </c>
      <c r="M21" s="2">
        <v>0</v>
      </c>
      <c r="N21" s="2">
        <v>0</v>
      </c>
      <c r="O21" s="2">
        <v>30.55</v>
      </c>
      <c r="P21" s="2">
        <v>265.55</v>
      </c>
      <c r="Q21"/>
      <c r="R21" t="s">
        <v>8045</v>
      </c>
      <c r="S21" s="2">
        <v>0</v>
      </c>
      <c r="T21" s="2">
        <v>0</v>
      </c>
      <c r="U21" s="2"/>
    </row>
    <row r="22" spans="1:21" x14ac:dyDescent="0.25">
      <c r="A22" t="s">
        <v>9024</v>
      </c>
      <c r="B22" t="s">
        <v>9380</v>
      </c>
      <c r="C22" t="s">
        <v>7706</v>
      </c>
      <c r="D22" t="s">
        <v>0</v>
      </c>
      <c r="E22">
        <v>57</v>
      </c>
      <c r="F22" t="s">
        <v>1334</v>
      </c>
      <c r="G22" s="42" t="s">
        <v>1335</v>
      </c>
      <c r="H22" s="2">
        <v>0</v>
      </c>
      <c r="I22" s="2">
        <v>0</v>
      </c>
      <c r="J22" s="2">
        <v>0</v>
      </c>
      <c r="K22" s="15">
        <v>221.24</v>
      </c>
      <c r="L22" s="2">
        <v>0</v>
      </c>
      <c r="M22" s="2">
        <v>0</v>
      </c>
      <c r="N22" s="2">
        <v>0</v>
      </c>
      <c r="O22" s="2">
        <v>28.761200000000002</v>
      </c>
      <c r="P22" s="2">
        <v>250.00120000000001</v>
      </c>
      <c r="Q22"/>
      <c r="R22" t="s">
        <v>8045</v>
      </c>
      <c r="S22" s="2">
        <v>0</v>
      </c>
      <c r="T22" s="2">
        <v>0</v>
      </c>
      <c r="U22" s="2"/>
    </row>
    <row r="23" spans="1:21" x14ac:dyDescent="0.25">
      <c r="A23" t="s">
        <v>9024</v>
      </c>
      <c r="B23" t="s">
        <v>9379</v>
      </c>
      <c r="C23" t="s">
        <v>7706</v>
      </c>
      <c r="D23" t="s">
        <v>0</v>
      </c>
      <c r="E23">
        <v>53</v>
      </c>
      <c r="F23" t="s">
        <v>1334</v>
      </c>
      <c r="G23" s="42" t="s">
        <v>1335</v>
      </c>
      <c r="H23" s="2">
        <v>0</v>
      </c>
      <c r="I23" s="2">
        <v>0</v>
      </c>
      <c r="J23" s="2">
        <v>0</v>
      </c>
      <c r="K23" s="15">
        <v>110.62</v>
      </c>
      <c r="L23" s="2">
        <v>0</v>
      </c>
      <c r="M23" s="2">
        <v>0</v>
      </c>
      <c r="N23" s="2">
        <v>0</v>
      </c>
      <c r="O23" s="2">
        <v>14.380600000000001</v>
      </c>
      <c r="P23" s="2">
        <v>125.00060000000001</v>
      </c>
      <c r="Q23"/>
      <c r="R23" t="s">
        <v>8045</v>
      </c>
      <c r="S23" s="2">
        <v>0</v>
      </c>
      <c r="T23" s="2">
        <v>0</v>
      </c>
      <c r="U23" s="2"/>
    </row>
    <row r="24" spans="1:21" x14ac:dyDescent="0.25">
      <c r="A24" t="s">
        <v>9023</v>
      </c>
      <c r="B24" t="s">
        <v>9371</v>
      </c>
      <c r="C24" t="s">
        <v>7706</v>
      </c>
      <c r="D24" t="s">
        <v>0</v>
      </c>
      <c r="E24">
        <v>8465</v>
      </c>
      <c r="F24" t="s">
        <v>1512</v>
      </c>
      <c r="G24" t="s">
        <v>1513</v>
      </c>
      <c r="H24" s="2">
        <v>0</v>
      </c>
      <c r="I24" s="2">
        <v>0</v>
      </c>
      <c r="J24" s="2">
        <v>0</v>
      </c>
      <c r="K24" s="15">
        <v>67.5</v>
      </c>
      <c r="L24" s="2">
        <v>0</v>
      </c>
      <c r="M24" s="2">
        <v>0</v>
      </c>
      <c r="N24" s="2">
        <v>0</v>
      </c>
      <c r="O24" s="2">
        <v>8.7750000000000004</v>
      </c>
      <c r="P24" s="2">
        <v>76.275000000000006</v>
      </c>
      <c r="Q24"/>
      <c r="R24" t="s">
        <v>8045</v>
      </c>
      <c r="S24" s="2">
        <v>0</v>
      </c>
      <c r="T24" s="2">
        <v>0</v>
      </c>
      <c r="U24" s="2"/>
    </row>
    <row r="25" spans="1:21" x14ac:dyDescent="0.25">
      <c r="A25" t="s">
        <v>9023</v>
      </c>
      <c r="B25" t="s">
        <v>9371</v>
      </c>
      <c r="C25" s="21" t="s">
        <v>0</v>
      </c>
      <c r="D25" s="21" t="s">
        <v>8048</v>
      </c>
      <c r="E25" t="s">
        <v>9374</v>
      </c>
      <c r="F25" t="s">
        <v>9375</v>
      </c>
      <c r="G25" t="s">
        <v>7936</v>
      </c>
      <c r="H25" s="2">
        <v>0</v>
      </c>
      <c r="I25" s="2">
        <v>0</v>
      </c>
      <c r="J25" s="2">
        <v>18</v>
      </c>
      <c r="K25" s="15">
        <v>0</v>
      </c>
      <c r="L25" s="2">
        <v>0</v>
      </c>
      <c r="M25" s="2">
        <v>519.55999999999995</v>
      </c>
      <c r="N25" s="2">
        <v>0</v>
      </c>
      <c r="O25" s="2">
        <v>67.5428</v>
      </c>
      <c r="P25" s="2">
        <v>605.10279999999989</v>
      </c>
      <c r="Q25"/>
      <c r="R25" t="s">
        <v>8045</v>
      </c>
      <c r="S25" s="2">
        <v>0</v>
      </c>
      <c r="T25" s="2">
        <v>0</v>
      </c>
      <c r="U25" s="2"/>
    </row>
    <row r="26" spans="1:21" x14ac:dyDescent="0.25">
      <c r="A26" t="s">
        <v>9023</v>
      </c>
      <c r="B26" t="s">
        <v>9371</v>
      </c>
      <c r="C26" s="21" t="s">
        <v>9367</v>
      </c>
      <c r="D26" t="s">
        <v>0</v>
      </c>
      <c r="E26" t="s">
        <v>9373</v>
      </c>
      <c r="F26" t="s">
        <v>1317</v>
      </c>
      <c r="G26" t="s">
        <v>1318</v>
      </c>
      <c r="H26" s="2">
        <v>0</v>
      </c>
      <c r="I26" s="2">
        <v>0</v>
      </c>
      <c r="J26" s="2">
        <v>0</v>
      </c>
      <c r="K26" s="15">
        <v>61.77</v>
      </c>
      <c r="L26" s="2">
        <v>0</v>
      </c>
      <c r="M26" s="2">
        <v>0</v>
      </c>
      <c r="N26" s="2">
        <v>0</v>
      </c>
      <c r="O26" s="2">
        <v>8.0301000000000009</v>
      </c>
      <c r="P26" s="2">
        <v>69.8001</v>
      </c>
      <c r="Q26"/>
      <c r="R26" t="s">
        <v>8045</v>
      </c>
      <c r="S26" s="2">
        <v>0</v>
      </c>
      <c r="T26" s="2">
        <v>0</v>
      </c>
      <c r="U26" s="2"/>
    </row>
    <row r="27" spans="1:21" x14ac:dyDescent="0.25">
      <c r="A27" t="s">
        <v>9023</v>
      </c>
      <c r="B27" t="s">
        <v>9369</v>
      </c>
      <c r="C27" t="s">
        <v>7706</v>
      </c>
      <c r="D27" t="s">
        <v>0</v>
      </c>
      <c r="E27">
        <v>54272</v>
      </c>
      <c r="F27" t="s">
        <v>1455</v>
      </c>
      <c r="G27" t="s">
        <v>1456</v>
      </c>
      <c r="H27" s="2">
        <v>4.41</v>
      </c>
      <c r="I27" s="2">
        <v>0</v>
      </c>
      <c r="J27" s="2">
        <v>0</v>
      </c>
      <c r="K27" s="15">
        <v>55.41</v>
      </c>
      <c r="L27" s="2">
        <v>0</v>
      </c>
      <c r="M27" s="2">
        <v>0</v>
      </c>
      <c r="N27" s="2">
        <v>0</v>
      </c>
      <c r="O27" s="2">
        <v>7.2032999999999996</v>
      </c>
      <c r="P27" s="2">
        <v>67.023299999999992</v>
      </c>
      <c r="Q27"/>
      <c r="R27" t="s">
        <v>8045</v>
      </c>
      <c r="S27" s="2">
        <v>0</v>
      </c>
      <c r="T27" s="2">
        <v>0</v>
      </c>
      <c r="U27" s="2"/>
    </row>
    <row r="28" spans="1:21" x14ac:dyDescent="0.25">
      <c r="A28" t="s">
        <v>9023</v>
      </c>
      <c r="B28" t="s">
        <v>9371</v>
      </c>
      <c r="C28" s="21" t="s">
        <v>9367</v>
      </c>
      <c r="D28" t="s">
        <v>0</v>
      </c>
      <c r="E28" t="s">
        <v>9372</v>
      </c>
      <c r="F28" t="s">
        <v>1317</v>
      </c>
      <c r="G28" t="s">
        <v>1318</v>
      </c>
      <c r="H28" s="2">
        <v>0</v>
      </c>
      <c r="I28" s="2">
        <v>0</v>
      </c>
      <c r="J28" s="2">
        <v>0</v>
      </c>
      <c r="K28" s="15">
        <v>26.55</v>
      </c>
      <c r="L28" s="2">
        <v>0</v>
      </c>
      <c r="M28" s="2">
        <v>0</v>
      </c>
      <c r="N28" s="2">
        <v>0</v>
      </c>
      <c r="O28" s="2">
        <v>3.4515000000000002</v>
      </c>
      <c r="P28" s="2">
        <v>30.0015</v>
      </c>
      <c r="Q28"/>
      <c r="R28" t="s">
        <v>8045</v>
      </c>
      <c r="S28" s="2">
        <v>0</v>
      </c>
      <c r="T28" s="2">
        <v>0</v>
      </c>
      <c r="U28" s="2"/>
    </row>
    <row r="29" spans="1:21" x14ac:dyDescent="0.25">
      <c r="A29" t="s">
        <v>9023</v>
      </c>
      <c r="B29" t="s">
        <v>9369</v>
      </c>
      <c r="C29" s="21" t="s">
        <v>9367</v>
      </c>
      <c r="D29" t="s">
        <v>0</v>
      </c>
      <c r="E29" t="s">
        <v>9370</v>
      </c>
      <c r="F29" t="s">
        <v>1317</v>
      </c>
      <c r="G29" t="s">
        <v>1318</v>
      </c>
      <c r="H29" s="2">
        <v>0</v>
      </c>
      <c r="I29" s="2">
        <v>0</v>
      </c>
      <c r="J29" s="2">
        <v>0</v>
      </c>
      <c r="K29" s="15">
        <v>42.61</v>
      </c>
      <c r="L29" s="2">
        <v>0</v>
      </c>
      <c r="M29" s="2">
        <v>0</v>
      </c>
      <c r="N29" s="2">
        <v>0</v>
      </c>
      <c r="O29" s="2">
        <v>5.5392999999999999</v>
      </c>
      <c r="P29" s="2">
        <v>48.149299999999997</v>
      </c>
      <c r="Q29"/>
      <c r="R29" t="s">
        <v>8045</v>
      </c>
      <c r="S29" s="2">
        <v>0</v>
      </c>
      <c r="T29" s="2">
        <v>0</v>
      </c>
      <c r="U29" s="2"/>
    </row>
    <row r="30" spans="1:21" x14ac:dyDescent="0.25">
      <c r="A30" t="s">
        <v>9023</v>
      </c>
      <c r="B30" t="s">
        <v>9363</v>
      </c>
      <c r="C30" t="s">
        <v>7706</v>
      </c>
      <c r="D30" t="s">
        <v>0</v>
      </c>
      <c r="E30">
        <v>4134086</v>
      </c>
      <c r="F30" t="s">
        <v>1506</v>
      </c>
      <c r="G30" t="s">
        <v>1507</v>
      </c>
      <c r="H30" s="2">
        <v>0</v>
      </c>
      <c r="I30" s="2">
        <v>0</v>
      </c>
      <c r="J30" s="2">
        <v>0</v>
      </c>
      <c r="K30" s="15">
        <v>46.02</v>
      </c>
      <c r="L30" s="2">
        <v>0</v>
      </c>
      <c r="M30" s="2">
        <v>0</v>
      </c>
      <c r="N30" s="2">
        <v>0</v>
      </c>
      <c r="O30" s="2">
        <v>5.9826000000000006</v>
      </c>
      <c r="P30" s="2">
        <v>52.002600000000001</v>
      </c>
      <c r="Q30"/>
      <c r="R30" t="s">
        <v>8045</v>
      </c>
      <c r="S30" s="2">
        <v>0</v>
      </c>
      <c r="T30" s="2">
        <v>0</v>
      </c>
      <c r="U30" s="2"/>
    </row>
    <row r="31" spans="1:21" x14ac:dyDescent="0.25">
      <c r="A31" t="s">
        <v>9022</v>
      </c>
      <c r="B31" s="21" t="s">
        <v>9358</v>
      </c>
      <c r="C31" s="21" t="s">
        <v>0</v>
      </c>
      <c r="D31" s="21" t="s">
        <v>8048</v>
      </c>
      <c r="E31">
        <v>13413337</v>
      </c>
      <c r="F31" t="s">
        <v>9366</v>
      </c>
      <c r="G31" t="s">
        <v>7936</v>
      </c>
      <c r="H31" s="2">
        <v>0</v>
      </c>
      <c r="I31" s="2">
        <v>0</v>
      </c>
      <c r="J31" s="2">
        <v>18</v>
      </c>
      <c r="K31" s="15">
        <v>0</v>
      </c>
      <c r="L31" s="2">
        <v>0</v>
      </c>
      <c r="M31" s="2">
        <v>7529.0599999999995</v>
      </c>
      <c r="N31" s="2">
        <v>0</v>
      </c>
      <c r="O31" s="2">
        <v>978.77779999999996</v>
      </c>
      <c r="P31" s="2">
        <v>8525.8377999999993</v>
      </c>
      <c r="Q31"/>
      <c r="R31" t="s">
        <v>8045</v>
      </c>
      <c r="S31" s="2">
        <v>0</v>
      </c>
      <c r="T31" s="2">
        <v>0</v>
      </c>
      <c r="U31" s="2"/>
    </row>
    <row r="32" spans="1:21" x14ac:dyDescent="0.25">
      <c r="A32" t="s">
        <v>9022</v>
      </c>
      <c r="B32" t="s">
        <v>9365</v>
      </c>
      <c r="C32" t="s">
        <v>7706</v>
      </c>
      <c r="D32" t="s">
        <v>0</v>
      </c>
      <c r="E32">
        <v>47695</v>
      </c>
      <c r="F32" t="s">
        <v>1455</v>
      </c>
      <c r="G32" t="s">
        <v>1456</v>
      </c>
      <c r="H32" s="2">
        <v>0.78</v>
      </c>
      <c r="I32" s="2">
        <v>0</v>
      </c>
      <c r="J32" s="2">
        <v>0</v>
      </c>
      <c r="K32" s="15">
        <v>9.73</v>
      </c>
      <c r="L32" s="2">
        <v>0</v>
      </c>
      <c r="M32" s="2">
        <v>0</v>
      </c>
      <c r="N32" s="2">
        <v>0</v>
      </c>
      <c r="O32" s="2">
        <v>1.2649000000000001</v>
      </c>
      <c r="P32" s="2">
        <v>11.774900000000001</v>
      </c>
      <c r="Q32"/>
      <c r="R32" t="s">
        <v>8045</v>
      </c>
      <c r="S32" s="2">
        <v>0</v>
      </c>
      <c r="T32" s="2">
        <v>0</v>
      </c>
      <c r="U32" s="2"/>
    </row>
    <row r="33" spans="1:21" x14ac:dyDescent="0.25">
      <c r="A33" t="s">
        <v>9022</v>
      </c>
      <c r="B33" t="s">
        <v>9363</v>
      </c>
      <c r="C33" s="21" t="s">
        <v>9367</v>
      </c>
      <c r="D33" t="s">
        <v>0</v>
      </c>
      <c r="E33" t="s">
        <v>9364</v>
      </c>
      <c r="F33" t="s">
        <v>1317</v>
      </c>
      <c r="G33" t="s">
        <v>1318</v>
      </c>
      <c r="H33" s="2">
        <v>0</v>
      </c>
      <c r="I33" s="2">
        <v>0</v>
      </c>
      <c r="J33" s="2">
        <v>0</v>
      </c>
      <c r="K33" s="15">
        <v>96.5</v>
      </c>
      <c r="L33" s="2">
        <v>0</v>
      </c>
      <c r="M33" s="2">
        <v>0</v>
      </c>
      <c r="N33" s="2">
        <v>0</v>
      </c>
      <c r="O33" s="2">
        <v>12.545</v>
      </c>
      <c r="P33" s="2">
        <v>109.045</v>
      </c>
      <c r="Q33"/>
      <c r="R33" t="s">
        <v>8045</v>
      </c>
      <c r="S33" s="2">
        <v>0</v>
      </c>
      <c r="T33" s="2">
        <v>0</v>
      </c>
      <c r="U33" s="2"/>
    </row>
    <row r="34" spans="1:21" x14ac:dyDescent="0.25">
      <c r="A34" t="s">
        <v>9022</v>
      </c>
      <c r="B34" t="s">
        <v>9361</v>
      </c>
      <c r="C34" s="21" t="s">
        <v>9367</v>
      </c>
      <c r="D34" t="s">
        <v>0</v>
      </c>
      <c r="E34" t="s">
        <v>9362</v>
      </c>
      <c r="F34" t="s">
        <v>1715</v>
      </c>
      <c r="G34" t="s">
        <v>1716</v>
      </c>
      <c r="H34" s="2">
        <v>0</v>
      </c>
      <c r="I34" s="2">
        <v>0</v>
      </c>
      <c r="J34" s="2">
        <v>0</v>
      </c>
      <c r="K34" s="15">
        <v>64.75</v>
      </c>
      <c r="L34" s="2">
        <v>0</v>
      </c>
      <c r="M34" s="2">
        <v>0</v>
      </c>
      <c r="N34" s="2">
        <v>0</v>
      </c>
      <c r="O34" s="2">
        <v>8.4175000000000004</v>
      </c>
      <c r="P34" s="2">
        <v>73.167500000000004</v>
      </c>
      <c r="Q34"/>
      <c r="R34" t="s">
        <v>8045</v>
      </c>
      <c r="S34" s="2">
        <v>0</v>
      </c>
      <c r="T34" s="2">
        <v>0</v>
      </c>
      <c r="U34" s="2"/>
    </row>
    <row r="35" spans="1:21" x14ac:dyDescent="0.25">
      <c r="A35" t="s">
        <v>9022</v>
      </c>
      <c r="B35" t="s">
        <v>9358</v>
      </c>
      <c r="C35" t="s">
        <v>7706</v>
      </c>
      <c r="D35" t="s">
        <v>0</v>
      </c>
      <c r="E35">
        <v>3</v>
      </c>
      <c r="G35" t="s">
        <v>9360</v>
      </c>
      <c r="H35" s="2">
        <v>0</v>
      </c>
      <c r="I35" s="2">
        <v>0</v>
      </c>
      <c r="J35" s="2">
        <v>0</v>
      </c>
      <c r="K35" s="15">
        <v>425</v>
      </c>
      <c r="L35" s="2">
        <v>0</v>
      </c>
      <c r="M35" s="2">
        <v>0</v>
      </c>
      <c r="N35" s="2">
        <v>0</v>
      </c>
      <c r="O35" s="2">
        <v>55.25</v>
      </c>
      <c r="P35" s="2">
        <v>480.25</v>
      </c>
      <c r="Q35" t="s">
        <v>9359</v>
      </c>
      <c r="R35" t="s">
        <v>8045</v>
      </c>
      <c r="S35" s="2">
        <v>0</v>
      </c>
      <c r="T35" s="2">
        <v>0</v>
      </c>
      <c r="U35" s="2"/>
    </row>
    <row r="36" spans="1:21" x14ac:dyDescent="0.25">
      <c r="A36" t="s">
        <v>9022</v>
      </c>
      <c r="B36" t="s">
        <v>9357</v>
      </c>
      <c r="C36" t="s">
        <v>7706</v>
      </c>
      <c r="D36" t="s">
        <v>0</v>
      </c>
      <c r="E36">
        <v>91459</v>
      </c>
      <c r="F36" t="s">
        <v>1459</v>
      </c>
      <c r="G36" t="s">
        <v>1460</v>
      </c>
      <c r="H36" s="2">
        <v>2.3200000000000003</v>
      </c>
      <c r="I36" s="2">
        <v>0</v>
      </c>
      <c r="J36" s="2">
        <v>0</v>
      </c>
      <c r="K36" s="15">
        <v>30.69</v>
      </c>
      <c r="L36" s="2">
        <v>0</v>
      </c>
      <c r="M36" s="2">
        <v>0</v>
      </c>
      <c r="N36" s="2">
        <v>0</v>
      </c>
      <c r="O36" s="2">
        <v>3.9897000000000005</v>
      </c>
      <c r="P36" s="2">
        <v>36.999700000000004</v>
      </c>
      <c r="Q36"/>
      <c r="R36" t="s">
        <v>8045</v>
      </c>
      <c r="S36" s="2">
        <v>0</v>
      </c>
      <c r="T36" s="2">
        <v>0</v>
      </c>
      <c r="U36" s="2"/>
    </row>
    <row r="37" spans="1:21" x14ac:dyDescent="0.25">
      <c r="A37" t="s">
        <v>9022</v>
      </c>
      <c r="B37" t="s">
        <v>9355</v>
      </c>
      <c r="C37" s="21" t="s">
        <v>9367</v>
      </c>
      <c r="D37" t="s">
        <v>0</v>
      </c>
      <c r="E37" t="s">
        <v>9356</v>
      </c>
      <c r="F37" t="s">
        <v>1715</v>
      </c>
      <c r="G37" t="s">
        <v>1716</v>
      </c>
      <c r="H37" s="2">
        <v>0</v>
      </c>
      <c r="I37" s="2">
        <v>0</v>
      </c>
      <c r="J37" s="2">
        <v>0</v>
      </c>
      <c r="K37" s="15">
        <v>73.17</v>
      </c>
      <c r="L37" s="2">
        <v>0</v>
      </c>
      <c r="M37" s="2">
        <v>0</v>
      </c>
      <c r="N37" s="2">
        <v>0</v>
      </c>
      <c r="O37" s="2">
        <v>9.5121000000000002</v>
      </c>
      <c r="P37" s="2">
        <v>82.682100000000005</v>
      </c>
      <c r="Q37"/>
      <c r="R37" t="s">
        <v>8045</v>
      </c>
      <c r="S37" s="2">
        <v>0</v>
      </c>
      <c r="T37" s="2">
        <v>0</v>
      </c>
      <c r="U37" s="2"/>
    </row>
    <row r="38" spans="1:21" x14ac:dyDescent="0.25">
      <c r="A38" t="s">
        <v>9022</v>
      </c>
      <c r="B38" t="s">
        <v>9353</v>
      </c>
      <c r="C38" s="21" t="s">
        <v>9367</v>
      </c>
      <c r="D38" t="s">
        <v>0</v>
      </c>
      <c r="E38" t="s">
        <v>9354</v>
      </c>
      <c r="F38" t="s">
        <v>1317</v>
      </c>
      <c r="G38" t="s">
        <v>1318</v>
      </c>
      <c r="H38" s="2">
        <v>0</v>
      </c>
      <c r="I38" s="2">
        <v>0</v>
      </c>
      <c r="J38" s="2">
        <v>0</v>
      </c>
      <c r="K38" s="15">
        <v>83.98</v>
      </c>
      <c r="L38" s="2">
        <v>0</v>
      </c>
      <c r="M38" s="2">
        <v>0</v>
      </c>
      <c r="N38" s="2">
        <v>0</v>
      </c>
      <c r="O38" s="2">
        <v>10.917400000000001</v>
      </c>
      <c r="P38" s="2">
        <v>94.897400000000005</v>
      </c>
      <c r="Q38"/>
      <c r="R38" t="s">
        <v>8045</v>
      </c>
      <c r="S38" s="2">
        <v>0</v>
      </c>
      <c r="T38" s="2">
        <v>0</v>
      </c>
      <c r="U38" s="2"/>
    </row>
    <row r="39" spans="1:21" x14ac:dyDescent="0.25">
      <c r="A39" t="s">
        <v>9022</v>
      </c>
      <c r="B39" t="s">
        <v>9351</v>
      </c>
      <c r="C39" t="s">
        <v>7706</v>
      </c>
      <c r="D39" t="s">
        <v>0</v>
      </c>
      <c r="E39">
        <v>82</v>
      </c>
      <c r="F39" s="131" t="s">
        <v>9368</v>
      </c>
      <c r="G39" t="s">
        <v>9352</v>
      </c>
      <c r="H39" s="2">
        <v>0</v>
      </c>
      <c r="I39" s="2">
        <v>0</v>
      </c>
      <c r="J39" s="2">
        <v>0</v>
      </c>
      <c r="K39" s="15">
        <v>80</v>
      </c>
      <c r="L39" s="2">
        <v>0</v>
      </c>
      <c r="M39" s="2">
        <v>0</v>
      </c>
      <c r="N39" s="2">
        <v>0</v>
      </c>
      <c r="O39" s="2">
        <v>10.4</v>
      </c>
      <c r="P39" s="2">
        <v>90.4</v>
      </c>
      <c r="Q39"/>
      <c r="R39" t="s">
        <v>8045</v>
      </c>
      <c r="S39" s="2">
        <v>0</v>
      </c>
      <c r="T39" s="2">
        <v>0</v>
      </c>
      <c r="U39" s="2"/>
    </row>
    <row r="40" spans="1:21" x14ac:dyDescent="0.25">
      <c r="A40" t="s">
        <v>9022</v>
      </c>
      <c r="B40" t="s">
        <v>9351</v>
      </c>
      <c r="C40" t="s">
        <v>7706</v>
      </c>
      <c r="D40" t="s">
        <v>0</v>
      </c>
      <c r="E40">
        <v>4113280</v>
      </c>
      <c r="F40" t="s">
        <v>1506</v>
      </c>
      <c r="G40" t="s">
        <v>1507</v>
      </c>
      <c r="H40" s="2">
        <v>0</v>
      </c>
      <c r="I40" s="2">
        <v>0</v>
      </c>
      <c r="J40" s="2">
        <v>0</v>
      </c>
      <c r="K40" s="15">
        <v>46.02</v>
      </c>
      <c r="L40" s="2">
        <v>0</v>
      </c>
      <c r="M40" s="2">
        <v>0</v>
      </c>
      <c r="N40" s="2">
        <v>0</v>
      </c>
      <c r="O40" s="2">
        <v>5.9826000000000006</v>
      </c>
      <c r="P40" s="2">
        <v>52.002600000000001</v>
      </c>
      <c r="Q40"/>
      <c r="R40" t="s">
        <v>8045</v>
      </c>
      <c r="S40" s="2">
        <v>0</v>
      </c>
      <c r="T40" s="2">
        <v>0</v>
      </c>
      <c r="U40" s="2"/>
    </row>
    <row r="41" spans="1:21" x14ac:dyDescent="0.25">
      <c r="A41" t="s">
        <v>9021</v>
      </c>
      <c r="B41" t="s">
        <v>9349</v>
      </c>
      <c r="C41" s="21" t="s">
        <v>9367</v>
      </c>
      <c r="D41" t="s">
        <v>0</v>
      </c>
      <c r="E41" t="s">
        <v>9350</v>
      </c>
      <c r="F41" t="s">
        <v>1715</v>
      </c>
      <c r="G41" t="s">
        <v>1716</v>
      </c>
      <c r="H41" s="2">
        <v>0</v>
      </c>
      <c r="I41" s="2">
        <v>0</v>
      </c>
      <c r="J41" s="2">
        <v>0</v>
      </c>
      <c r="K41" s="15">
        <v>73.17</v>
      </c>
      <c r="L41" s="2">
        <v>0</v>
      </c>
      <c r="M41" s="2">
        <v>0</v>
      </c>
      <c r="N41" s="2">
        <v>0</v>
      </c>
      <c r="O41" s="2">
        <v>9.5121000000000002</v>
      </c>
      <c r="P41" s="2">
        <v>82.682100000000005</v>
      </c>
      <c r="Q41"/>
      <c r="R41" t="s">
        <v>8045</v>
      </c>
      <c r="S41" s="2">
        <v>0</v>
      </c>
      <c r="T41" s="2">
        <v>0</v>
      </c>
      <c r="U41" s="2"/>
    </row>
    <row r="42" spans="1:21" x14ac:dyDescent="0.25">
      <c r="A42" t="s">
        <v>9021</v>
      </c>
      <c r="B42" t="s">
        <v>9345</v>
      </c>
      <c r="C42" s="21" t="s">
        <v>9367</v>
      </c>
      <c r="D42" t="s">
        <v>0</v>
      </c>
      <c r="E42" t="s">
        <v>9348</v>
      </c>
      <c r="F42" t="s">
        <v>1715</v>
      </c>
      <c r="G42" t="s">
        <v>1716</v>
      </c>
      <c r="H42" s="2">
        <v>0</v>
      </c>
      <c r="I42" s="2">
        <v>0</v>
      </c>
      <c r="J42" s="2">
        <v>0</v>
      </c>
      <c r="K42" s="15">
        <v>471</v>
      </c>
      <c r="L42" s="2">
        <v>0</v>
      </c>
      <c r="M42" s="2">
        <v>0</v>
      </c>
      <c r="N42" s="2">
        <v>0</v>
      </c>
      <c r="O42" s="2">
        <v>61.230000000000004</v>
      </c>
      <c r="P42" s="2">
        <v>532.23</v>
      </c>
      <c r="Q42"/>
      <c r="R42" t="s">
        <v>8045</v>
      </c>
      <c r="S42" s="2">
        <v>0</v>
      </c>
      <c r="T42" s="2">
        <v>0</v>
      </c>
      <c r="U42" s="2"/>
    </row>
    <row r="43" spans="1:21" x14ac:dyDescent="0.25">
      <c r="A43" t="s">
        <v>9021</v>
      </c>
      <c r="B43" t="s">
        <v>9346</v>
      </c>
      <c r="C43" s="21" t="s">
        <v>9367</v>
      </c>
      <c r="D43" t="s">
        <v>0</v>
      </c>
      <c r="E43" t="s">
        <v>9347</v>
      </c>
      <c r="F43" t="s">
        <v>1715</v>
      </c>
      <c r="G43" t="s">
        <v>1716</v>
      </c>
      <c r="H43" s="2">
        <v>0</v>
      </c>
      <c r="I43" s="2">
        <v>0</v>
      </c>
      <c r="J43" s="2">
        <v>0</v>
      </c>
      <c r="K43" s="15">
        <v>389.34</v>
      </c>
      <c r="L43" s="2">
        <v>0</v>
      </c>
      <c r="M43" s="2">
        <v>0</v>
      </c>
      <c r="N43" s="2">
        <v>0</v>
      </c>
      <c r="O43" s="2">
        <v>50.614199999999997</v>
      </c>
      <c r="P43" s="2">
        <v>439.95419999999996</v>
      </c>
      <c r="Q43"/>
      <c r="R43" t="s">
        <v>8045</v>
      </c>
      <c r="S43" s="2">
        <v>0</v>
      </c>
      <c r="T43" s="2">
        <v>0</v>
      </c>
      <c r="U43" s="2"/>
    </row>
    <row r="44" spans="1:21" x14ac:dyDescent="0.25">
      <c r="A44" t="s">
        <v>9021</v>
      </c>
      <c r="B44" t="s">
        <v>9345</v>
      </c>
      <c r="C44" t="s">
        <v>7706</v>
      </c>
      <c r="D44" t="s">
        <v>0</v>
      </c>
      <c r="E44">
        <v>44</v>
      </c>
      <c r="F44" t="s">
        <v>1334</v>
      </c>
      <c r="G44" t="s">
        <v>1335</v>
      </c>
      <c r="H44" s="2">
        <v>0</v>
      </c>
      <c r="I44" s="2">
        <v>0</v>
      </c>
      <c r="J44" s="2">
        <v>0</v>
      </c>
      <c r="K44" s="15">
        <v>210</v>
      </c>
      <c r="L44" s="2">
        <v>0</v>
      </c>
      <c r="M44" s="2">
        <v>0</v>
      </c>
      <c r="N44" s="2">
        <v>0</v>
      </c>
      <c r="O44" s="2">
        <v>27.3</v>
      </c>
      <c r="P44" s="2">
        <v>237.3</v>
      </c>
      <c r="Q44"/>
      <c r="R44" t="s">
        <v>8045</v>
      </c>
      <c r="S44" s="2">
        <v>0</v>
      </c>
      <c r="T44" s="2">
        <v>0</v>
      </c>
      <c r="U44" s="2"/>
    </row>
    <row r="45" spans="1:21" x14ac:dyDescent="0.25">
      <c r="A45" t="s">
        <v>9021</v>
      </c>
      <c r="B45" t="s">
        <v>9344</v>
      </c>
      <c r="C45" t="s">
        <v>7706</v>
      </c>
      <c r="D45" t="s">
        <v>0</v>
      </c>
      <c r="E45">
        <v>399622</v>
      </c>
      <c r="F45" t="s">
        <v>1317</v>
      </c>
      <c r="G45" t="s">
        <v>1318</v>
      </c>
      <c r="H45" s="2">
        <v>0</v>
      </c>
      <c r="I45" s="2">
        <v>0</v>
      </c>
      <c r="J45" s="2">
        <v>0</v>
      </c>
      <c r="K45" s="15">
        <v>51.87</v>
      </c>
      <c r="L45" s="2">
        <v>0</v>
      </c>
      <c r="M45" s="2">
        <v>0</v>
      </c>
      <c r="N45" s="2">
        <v>0</v>
      </c>
      <c r="O45" s="2">
        <v>6.7431000000000001</v>
      </c>
      <c r="P45" s="2">
        <v>58.613099999999996</v>
      </c>
      <c r="Q45"/>
      <c r="R45" t="s">
        <v>8045</v>
      </c>
      <c r="S45" s="2">
        <v>0</v>
      </c>
      <c r="T45" s="2">
        <v>0</v>
      </c>
      <c r="U45" s="2"/>
    </row>
    <row r="46" spans="1:21" x14ac:dyDescent="0.25">
      <c r="A46" t="s">
        <v>9021</v>
      </c>
      <c r="B46" t="s">
        <v>9343</v>
      </c>
      <c r="C46" t="s">
        <v>7706</v>
      </c>
      <c r="D46" t="s">
        <v>0</v>
      </c>
      <c r="E46">
        <v>191502</v>
      </c>
      <c r="F46" t="s">
        <v>1317</v>
      </c>
      <c r="G46" t="s">
        <v>1318</v>
      </c>
      <c r="H46" s="2">
        <v>0</v>
      </c>
      <c r="I46" s="2">
        <v>0</v>
      </c>
      <c r="J46" s="2">
        <v>0</v>
      </c>
      <c r="K46" s="15">
        <v>26.2</v>
      </c>
      <c r="L46" s="2">
        <v>0</v>
      </c>
      <c r="M46" s="2">
        <v>0</v>
      </c>
      <c r="N46" s="2">
        <v>0</v>
      </c>
      <c r="O46" s="2">
        <v>3.4060000000000001</v>
      </c>
      <c r="P46" s="2">
        <v>29.605999999999998</v>
      </c>
      <c r="Q46"/>
      <c r="R46" t="s">
        <v>8045</v>
      </c>
      <c r="S46" s="2">
        <v>0</v>
      </c>
      <c r="T46" s="2">
        <v>0</v>
      </c>
      <c r="U46" s="2"/>
    </row>
    <row r="47" spans="1:21" x14ac:dyDescent="0.25">
      <c r="A47" t="s">
        <v>9021</v>
      </c>
      <c r="B47" t="s">
        <v>9342</v>
      </c>
      <c r="C47" t="s">
        <v>7706</v>
      </c>
      <c r="D47" t="s">
        <v>0</v>
      </c>
      <c r="E47">
        <v>189844</v>
      </c>
      <c r="F47" t="s">
        <v>1317</v>
      </c>
      <c r="G47" t="s">
        <v>1318</v>
      </c>
      <c r="H47" s="2">
        <v>0</v>
      </c>
      <c r="I47" s="2">
        <v>0</v>
      </c>
      <c r="J47" s="2">
        <v>0</v>
      </c>
      <c r="K47" s="15">
        <v>50.88</v>
      </c>
      <c r="L47" s="2">
        <v>0</v>
      </c>
      <c r="M47" s="2">
        <v>0</v>
      </c>
      <c r="N47" s="2">
        <v>0</v>
      </c>
      <c r="O47" s="2">
        <v>6.6144000000000007</v>
      </c>
      <c r="P47" s="2">
        <v>57.494400000000006</v>
      </c>
      <c r="Q47"/>
      <c r="R47" t="s">
        <v>8045</v>
      </c>
      <c r="S47" s="2">
        <v>0</v>
      </c>
      <c r="T47" s="2">
        <v>0</v>
      </c>
      <c r="U47" s="2"/>
    </row>
    <row r="48" spans="1:21" x14ac:dyDescent="0.25">
      <c r="A48" t="s">
        <v>9021</v>
      </c>
      <c r="B48" t="s">
        <v>9342</v>
      </c>
      <c r="C48" t="s">
        <v>7706</v>
      </c>
      <c r="D48" t="s">
        <v>0</v>
      </c>
      <c r="E48">
        <v>57002</v>
      </c>
      <c r="F48" t="s">
        <v>1439</v>
      </c>
      <c r="G48" t="s">
        <v>1440</v>
      </c>
      <c r="H48" s="2">
        <v>3.3899999999999997</v>
      </c>
      <c r="I48" s="2">
        <v>0</v>
      </c>
      <c r="J48" s="2">
        <v>0</v>
      </c>
      <c r="K48" s="15">
        <v>40.36</v>
      </c>
      <c r="L48" s="2">
        <v>0</v>
      </c>
      <c r="M48" s="2">
        <v>0</v>
      </c>
      <c r="N48" s="2">
        <v>0</v>
      </c>
      <c r="O48" s="2">
        <v>5.2468000000000004</v>
      </c>
      <c r="P48" s="2">
        <v>48.9968</v>
      </c>
      <c r="Q48"/>
      <c r="R48" t="s">
        <v>8045</v>
      </c>
      <c r="S48" s="2">
        <v>0</v>
      </c>
      <c r="T48" s="2">
        <v>0</v>
      </c>
      <c r="U48" s="2"/>
    </row>
    <row r="49" spans="1:21" x14ac:dyDescent="0.25">
      <c r="A49" t="s">
        <v>9021</v>
      </c>
      <c r="B49" t="s">
        <v>9249</v>
      </c>
      <c r="C49" t="s">
        <v>7706</v>
      </c>
      <c r="D49" t="s">
        <v>0</v>
      </c>
      <c r="E49">
        <v>4092531</v>
      </c>
      <c r="F49" t="s">
        <v>1506</v>
      </c>
      <c r="G49" t="s">
        <v>1507</v>
      </c>
      <c r="H49" s="2">
        <v>0</v>
      </c>
      <c r="I49" s="2">
        <v>0</v>
      </c>
      <c r="J49" s="2">
        <v>0</v>
      </c>
      <c r="K49" s="15">
        <v>46.02</v>
      </c>
      <c r="L49" s="2">
        <v>0</v>
      </c>
      <c r="M49" s="2">
        <v>0</v>
      </c>
      <c r="N49" s="2">
        <v>0</v>
      </c>
      <c r="O49" s="2">
        <v>5.9826000000000006</v>
      </c>
      <c r="P49" s="2">
        <v>52.002600000000001</v>
      </c>
      <c r="Q49"/>
      <c r="R49" t="s">
        <v>8045</v>
      </c>
      <c r="S49" s="2">
        <v>0</v>
      </c>
      <c r="T49" s="2">
        <v>0</v>
      </c>
      <c r="U49" s="2"/>
    </row>
    <row r="50" spans="1:21" x14ac:dyDescent="0.25">
      <c r="A50" t="s">
        <v>8324</v>
      </c>
      <c r="B50" t="s">
        <v>9249</v>
      </c>
      <c r="C50" t="s">
        <v>1</v>
      </c>
      <c r="D50" t="s">
        <v>0</v>
      </c>
      <c r="E50" t="s">
        <v>9250</v>
      </c>
      <c r="F50" t="s">
        <v>1317</v>
      </c>
      <c r="G50" t="s">
        <v>1318</v>
      </c>
      <c r="H50" s="2">
        <v>0</v>
      </c>
      <c r="I50" s="2">
        <v>0</v>
      </c>
      <c r="J50" s="2">
        <v>0</v>
      </c>
      <c r="K50">
        <v>57.26</v>
      </c>
      <c r="L50" s="2">
        <v>0</v>
      </c>
      <c r="M50" s="2">
        <v>0</v>
      </c>
      <c r="N50" s="2">
        <v>0</v>
      </c>
      <c r="O50" s="2">
        <v>7.4438000000000004</v>
      </c>
      <c r="P50" s="2">
        <v>64.703800000000001</v>
      </c>
      <c r="Q50" s="125"/>
      <c r="R50">
        <v>3</v>
      </c>
      <c r="T50" s="2"/>
      <c r="U50" s="2"/>
    </row>
    <row r="51" spans="1:21" x14ac:dyDescent="0.25">
      <c r="A51" t="s">
        <v>8324</v>
      </c>
      <c r="B51" t="s">
        <v>9251</v>
      </c>
      <c r="C51" t="s">
        <v>1</v>
      </c>
      <c r="D51" t="s">
        <v>0</v>
      </c>
      <c r="E51" t="s">
        <v>9252</v>
      </c>
      <c r="F51" t="s">
        <v>1317</v>
      </c>
      <c r="G51" t="s">
        <v>1318</v>
      </c>
      <c r="H51" s="2">
        <v>0</v>
      </c>
      <c r="I51" s="2">
        <v>0</v>
      </c>
      <c r="J51" s="2">
        <v>0</v>
      </c>
      <c r="K51">
        <v>64.47</v>
      </c>
      <c r="L51" s="2">
        <v>0</v>
      </c>
      <c r="M51" s="2">
        <v>0</v>
      </c>
      <c r="N51" s="2">
        <v>0</v>
      </c>
      <c r="O51" s="2">
        <v>8.3811</v>
      </c>
      <c r="P51" s="2">
        <v>72.851100000000002</v>
      </c>
      <c r="Q51" s="125"/>
      <c r="R51">
        <v>3</v>
      </c>
      <c r="T51" s="2"/>
      <c r="U51" s="2"/>
    </row>
    <row r="52" spans="1:21" x14ac:dyDescent="0.25">
      <c r="A52" t="s">
        <v>8324</v>
      </c>
      <c r="B52" t="s">
        <v>9253</v>
      </c>
      <c r="C52" t="s">
        <v>1</v>
      </c>
      <c r="D52" t="s">
        <v>0</v>
      </c>
      <c r="E52" t="s">
        <v>9254</v>
      </c>
      <c r="F52" t="s">
        <v>1317</v>
      </c>
      <c r="G52" t="s">
        <v>1318</v>
      </c>
      <c r="H52" s="2">
        <v>0</v>
      </c>
      <c r="I52" s="2">
        <v>0</v>
      </c>
      <c r="J52" s="2">
        <v>0</v>
      </c>
      <c r="K52">
        <v>21.42</v>
      </c>
      <c r="L52" s="2">
        <v>0</v>
      </c>
      <c r="M52" s="2">
        <v>0</v>
      </c>
      <c r="N52" s="2">
        <v>0</v>
      </c>
      <c r="O52" s="2">
        <v>2.7846000000000002</v>
      </c>
      <c r="P52" s="2">
        <v>24.204600000000003</v>
      </c>
      <c r="Q52" s="125"/>
      <c r="R52">
        <v>3</v>
      </c>
      <c r="T52" s="2"/>
      <c r="U52" s="2"/>
    </row>
    <row r="53" spans="1:21" x14ac:dyDescent="0.25">
      <c r="A53" t="s">
        <v>8324</v>
      </c>
      <c r="B53" t="s">
        <v>9251</v>
      </c>
      <c r="C53" t="s">
        <v>1</v>
      </c>
      <c r="D53" t="s">
        <v>0</v>
      </c>
      <c r="E53" t="s">
        <v>9255</v>
      </c>
      <c r="F53" t="s">
        <v>1439</v>
      </c>
      <c r="G53" t="s">
        <v>1440</v>
      </c>
      <c r="H53" s="2">
        <v>4.24</v>
      </c>
      <c r="I53" s="2">
        <v>0</v>
      </c>
      <c r="J53" s="2">
        <v>0</v>
      </c>
      <c r="K53">
        <v>48.89</v>
      </c>
      <c r="L53" s="2">
        <v>0</v>
      </c>
      <c r="M53" s="2">
        <v>0</v>
      </c>
      <c r="N53" s="2">
        <v>0</v>
      </c>
      <c r="O53" s="2">
        <v>6.3557000000000006</v>
      </c>
      <c r="P53" s="2">
        <v>59.485700000000001</v>
      </c>
      <c r="Q53" s="125"/>
      <c r="R53">
        <v>3</v>
      </c>
      <c r="T53" s="2"/>
      <c r="U53" s="2"/>
    </row>
    <row r="54" spans="1:21" x14ac:dyDescent="0.25">
      <c r="A54" t="s">
        <v>8324</v>
      </c>
      <c r="B54" t="s">
        <v>9256</v>
      </c>
      <c r="C54" t="s">
        <v>1</v>
      </c>
      <c r="D54" t="s">
        <v>0</v>
      </c>
      <c r="E54" t="s">
        <v>9257</v>
      </c>
      <c r="F54" t="s">
        <v>1506</v>
      </c>
      <c r="G54" t="s">
        <v>9230</v>
      </c>
      <c r="H54" s="2">
        <v>0</v>
      </c>
      <c r="I54" s="2">
        <v>0</v>
      </c>
      <c r="J54" s="2">
        <v>0</v>
      </c>
      <c r="K54">
        <v>46.02</v>
      </c>
      <c r="L54" s="2">
        <v>0</v>
      </c>
      <c r="M54" s="2">
        <v>0</v>
      </c>
      <c r="N54" s="2">
        <v>0</v>
      </c>
      <c r="O54" s="2">
        <v>5.9826000000000006</v>
      </c>
      <c r="P54" s="2">
        <v>52.002600000000001</v>
      </c>
      <c r="Q54" s="125"/>
      <c r="R54">
        <v>3</v>
      </c>
      <c r="T54" s="2"/>
      <c r="U54" s="2"/>
    </row>
    <row r="55" spans="1:21" x14ac:dyDescent="0.25">
      <c r="A55" t="s">
        <v>8323</v>
      </c>
      <c r="B55" t="s">
        <v>9258</v>
      </c>
      <c r="C55" t="s">
        <v>1</v>
      </c>
      <c r="D55" t="s">
        <v>0</v>
      </c>
      <c r="E55" t="s">
        <v>9259</v>
      </c>
      <c r="F55" t="s">
        <v>1439</v>
      </c>
      <c r="G55" t="s">
        <v>1440</v>
      </c>
      <c r="H55" s="2">
        <v>3.3000000000000003</v>
      </c>
      <c r="I55" s="2">
        <v>0</v>
      </c>
      <c r="J55" s="2">
        <v>0</v>
      </c>
      <c r="K55">
        <v>37.79</v>
      </c>
      <c r="L55" s="2">
        <v>0</v>
      </c>
      <c r="M55" s="2">
        <v>0</v>
      </c>
      <c r="N55" s="2">
        <v>0</v>
      </c>
      <c r="O55" s="2">
        <v>4.9127000000000001</v>
      </c>
      <c r="P55" s="2">
        <v>46.002699999999997</v>
      </c>
      <c r="Q55" s="125"/>
      <c r="R55">
        <v>3</v>
      </c>
      <c r="T55" s="2"/>
      <c r="U55" s="2"/>
    </row>
    <row r="56" spans="1:21" x14ac:dyDescent="0.25">
      <c r="A56" t="s">
        <v>8323</v>
      </c>
      <c r="B56" t="s">
        <v>9260</v>
      </c>
      <c r="C56" t="s">
        <v>1</v>
      </c>
      <c r="D56" t="s">
        <v>0</v>
      </c>
      <c r="E56" t="s">
        <v>9261</v>
      </c>
      <c r="F56" t="s">
        <v>1506</v>
      </c>
      <c r="G56" t="s">
        <v>9230</v>
      </c>
      <c r="H56" s="2">
        <v>0</v>
      </c>
      <c r="I56" s="2">
        <v>0</v>
      </c>
      <c r="J56" s="2">
        <v>0</v>
      </c>
      <c r="K56">
        <v>46.02</v>
      </c>
      <c r="L56" s="2">
        <v>0</v>
      </c>
      <c r="M56" s="2">
        <v>0</v>
      </c>
      <c r="N56" s="2">
        <v>0</v>
      </c>
      <c r="O56" s="2">
        <v>5.9826000000000006</v>
      </c>
      <c r="P56" s="2">
        <v>52.002600000000001</v>
      </c>
      <c r="Q56" s="125"/>
      <c r="R56">
        <v>3</v>
      </c>
      <c r="T56" s="2"/>
      <c r="U56" s="2"/>
    </row>
    <row r="57" spans="1:21" x14ac:dyDescent="0.25">
      <c r="A57" t="s">
        <v>8322</v>
      </c>
      <c r="B57" t="s">
        <v>9262</v>
      </c>
      <c r="C57" t="s">
        <v>1</v>
      </c>
      <c r="D57" t="s">
        <v>0</v>
      </c>
      <c r="E57" t="s">
        <v>9263</v>
      </c>
      <c r="F57" t="s">
        <v>9227</v>
      </c>
      <c r="G57" t="s">
        <v>9228</v>
      </c>
      <c r="H57" s="2">
        <v>0</v>
      </c>
      <c r="I57" s="2">
        <v>0</v>
      </c>
      <c r="J57" s="2">
        <v>0</v>
      </c>
      <c r="K57">
        <v>553.1</v>
      </c>
      <c r="L57" s="2">
        <v>0</v>
      </c>
      <c r="M57" s="2">
        <v>0</v>
      </c>
      <c r="N57" s="2">
        <v>0</v>
      </c>
      <c r="O57" s="2">
        <v>71.903000000000006</v>
      </c>
      <c r="P57" s="2">
        <v>625.00300000000004</v>
      </c>
      <c r="Q57" s="125"/>
      <c r="R57">
        <v>3</v>
      </c>
      <c r="T57" s="2"/>
      <c r="U57" s="2"/>
    </row>
    <row r="58" spans="1:21" x14ac:dyDescent="0.25">
      <c r="A58" t="s">
        <v>8322</v>
      </c>
      <c r="B58" t="s">
        <v>9264</v>
      </c>
      <c r="C58" t="s">
        <v>1</v>
      </c>
      <c r="D58" t="s">
        <v>0</v>
      </c>
      <c r="E58">
        <v>4030856</v>
      </c>
      <c r="F58" s="21" t="s">
        <v>1506</v>
      </c>
      <c r="G58" t="s">
        <v>9265</v>
      </c>
      <c r="H58" s="2">
        <v>0</v>
      </c>
      <c r="I58" s="2">
        <v>0</v>
      </c>
      <c r="J58" s="2">
        <v>0</v>
      </c>
      <c r="K58">
        <v>46.02</v>
      </c>
      <c r="L58" s="2">
        <v>0</v>
      </c>
      <c r="M58" s="2">
        <v>0</v>
      </c>
      <c r="N58" s="2">
        <v>0</v>
      </c>
      <c r="O58" s="2">
        <v>5.9826000000000006</v>
      </c>
      <c r="P58" s="2">
        <v>52.002600000000001</v>
      </c>
      <c r="Q58" s="126"/>
      <c r="R58">
        <v>3</v>
      </c>
      <c r="T58" s="2"/>
      <c r="U58" s="2"/>
    </row>
    <row r="59" spans="1:21" x14ac:dyDescent="0.25">
      <c r="A59" t="s">
        <v>8322</v>
      </c>
      <c r="B59" t="s">
        <v>9266</v>
      </c>
      <c r="C59" t="s">
        <v>1</v>
      </c>
      <c r="D59" t="s">
        <v>0</v>
      </c>
      <c r="E59" t="s">
        <v>9267</v>
      </c>
      <c r="F59" t="s">
        <v>1455</v>
      </c>
      <c r="G59" t="s">
        <v>9229</v>
      </c>
      <c r="H59" s="2">
        <v>4.62</v>
      </c>
      <c r="I59" s="2">
        <v>0</v>
      </c>
      <c r="J59" s="2">
        <v>0</v>
      </c>
      <c r="K59">
        <v>53.43</v>
      </c>
      <c r="L59" s="2">
        <v>0</v>
      </c>
      <c r="M59" s="2">
        <v>0</v>
      </c>
      <c r="N59" s="2">
        <v>0</v>
      </c>
      <c r="O59" s="2">
        <v>6.9459</v>
      </c>
      <c r="P59" s="2">
        <v>64.995899999999992</v>
      </c>
      <c r="Q59" s="126"/>
      <c r="R59">
        <v>3</v>
      </c>
      <c r="T59" s="2"/>
      <c r="U59" s="2"/>
    </row>
    <row r="60" spans="1:21" x14ac:dyDescent="0.25">
      <c r="A60" t="s">
        <v>8322</v>
      </c>
      <c r="B60" t="s">
        <v>9268</v>
      </c>
      <c r="C60" t="s">
        <v>1</v>
      </c>
      <c r="D60" t="s">
        <v>0</v>
      </c>
      <c r="E60" t="s">
        <v>9269</v>
      </c>
      <c r="F60" t="s">
        <v>1455</v>
      </c>
      <c r="G60" t="s">
        <v>9229</v>
      </c>
      <c r="H60" s="2">
        <v>4.96</v>
      </c>
      <c r="I60" s="2">
        <v>0</v>
      </c>
      <c r="J60" s="2">
        <v>0</v>
      </c>
      <c r="K60">
        <v>57.54</v>
      </c>
      <c r="L60" s="2">
        <v>0</v>
      </c>
      <c r="M60" s="2">
        <v>0</v>
      </c>
      <c r="N60" s="2">
        <v>0</v>
      </c>
      <c r="O60" s="2">
        <v>7.4802</v>
      </c>
      <c r="P60" s="2">
        <v>69.980199999999996</v>
      </c>
      <c r="Q60" s="126"/>
      <c r="R60">
        <v>3</v>
      </c>
      <c r="T60" s="2"/>
      <c r="U60" s="2"/>
    </row>
    <row r="61" spans="1:21" x14ac:dyDescent="0.25">
      <c r="A61" t="s">
        <v>8322</v>
      </c>
      <c r="B61" t="s">
        <v>9268</v>
      </c>
      <c r="C61" t="s">
        <v>1</v>
      </c>
      <c r="D61" t="s">
        <v>0</v>
      </c>
      <c r="E61" t="s">
        <v>9270</v>
      </c>
      <c r="F61" t="s">
        <v>3529</v>
      </c>
      <c r="G61" t="s">
        <v>3530</v>
      </c>
      <c r="H61" s="2">
        <v>0</v>
      </c>
      <c r="I61" s="2">
        <v>0</v>
      </c>
      <c r="J61" s="2">
        <v>0</v>
      </c>
      <c r="K61">
        <v>39.82</v>
      </c>
      <c r="L61" s="2">
        <v>0</v>
      </c>
      <c r="M61" s="2">
        <v>0</v>
      </c>
      <c r="N61" s="2">
        <v>0</v>
      </c>
      <c r="O61" s="2">
        <v>5.1766000000000005</v>
      </c>
      <c r="P61" s="2">
        <v>44.996600000000001</v>
      </c>
      <c r="Q61" s="126"/>
      <c r="R61">
        <v>3</v>
      </c>
      <c r="T61" s="2"/>
      <c r="U61" s="2"/>
    </row>
    <row r="62" spans="1:21" x14ac:dyDescent="0.25">
      <c r="A62" t="s">
        <v>8322</v>
      </c>
      <c r="B62" t="s">
        <v>9271</v>
      </c>
      <c r="C62" t="s">
        <v>1</v>
      </c>
      <c r="D62" t="s">
        <v>0</v>
      </c>
      <c r="E62" t="s">
        <v>9272</v>
      </c>
      <c r="F62" t="s">
        <v>1317</v>
      </c>
      <c r="G62" t="s">
        <v>1318</v>
      </c>
      <c r="H62" s="2">
        <v>0</v>
      </c>
      <c r="I62" s="2">
        <v>0</v>
      </c>
      <c r="J62" s="2">
        <v>0</v>
      </c>
      <c r="K62">
        <v>87.88</v>
      </c>
      <c r="L62" s="2">
        <v>0</v>
      </c>
      <c r="M62" s="2">
        <v>0</v>
      </c>
      <c r="N62" s="2">
        <v>0</v>
      </c>
      <c r="O62" s="2">
        <v>11.4244</v>
      </c>
      <c r="P62" s="2">
        <v>99.304400000000001</v>
      </c>
      <c r="Q62" s="126"/>
      <c r="R62">
        <v>3</v>
      </c>
      <c r="T62" s="2"/>
      <c r="U62" s="2"/>
    </row>
    <row r="63" spans="1:21" x14ac:dyDescent="0.25">
      <c r="A63" t="s">
        <v>8322</v>
      </c>
      <c r="B63" t="s">
        <v>9273</v>
      </c>
      <c r="C63" t="s">
        <v>1</v>
      </c>
      <c r="D63" t="s">
        <v>0</v>
      </c>
      <c r="E63" t="s">
        <v>9274</v>
      </c>
      <c r="F63" t="s">
        <v>1459</v>
      </c>
      <c r="G63" t="s">
        <v>1604</v>
      </c>
      <c r="H63" s="2">
        <v>4.2699999999999996</v>
      </c>
      <c r="I63" s="2">
        <v>0</v>
      </c>
      <c r="J63" s="2">
        <v>0</v>
      </c>
      <c r="K63">
        <v>53.23</v>
      </c>
      <c r="L63" s="2">
        <v>0</v>
      </c>
      <c r="M63" s="2">
        <v>0</v>
      </c>
      <c r="N63" s="2">
        <v>0</v>
      </c>
      <c r="O63" s="2">
        <v>6.9199000000000002</v>
      </c>
      <c r="P63" s="2">
        <v>64.419899999999998</v>
      </c>
      <c r="Q63" s="126"/>
      <c r="R63">
        <v>3</v>
      </c>
      <c r="T63" s="2"/>
      <c r="U63" s="2"/>
    </row>
    <row r="64" spans="1:21" x14ac:dyDescent="0.25">
      <c r="A64" t="s">
        <v>8322</v>
      </c>
      <c r="B64" t="s">
        <v>9262</v>
      </c>
      <c r="C64" t="s">
        <v>1</v>
      </c>
      <c r="D64" t="s">
        <v>0</v>
      </c>
      <c r="E64" t="s">
        <v>9275</v>
      </c>
      <c r="F64" t="s">
        <v>9227</v>
      </c>
      <c r="G64" t="s">
        <v>9228</v>
      </c>
      <c r="H64" s="2">
        <v>0</v>
      </c>
      <c r="I64" s="2">
        <v>0</v>
      </c>
      <c r="J64" s="2">
        <v>0</v>
      </c>
      <c r="K64">
        <v>23.01</v>
      </c>
      <c r="L64" s="2">
        <v>0</v>
      </c>
      <c r="M64" s="2">
        <v>0</v>
      </c>
      <c r="N64" s="2">
        <v>0</v>
      </c>
      <c r="O64" s="2">
        <v>2.9913000000000003</v>
      </c>
      <c r="P64" s="2">
        <v>26.001300000000001</v>
      </c>
      <c r="Q64" s="126"/>
      <c r="R64">
        <v>3</v>
      </c>
      <c r="T64" s="2"/>
      <c r="U64" s="2"/>
    </row>
    <row r="65" spans="1:21" x14ac:dyDescent="0.25">
      <c r="A65" t="s">
        <v>8322</v>
      </c>
      <c r="B65" t="s">
        <v>9262</v>
      </c>
      <c r="C65" t="s">
        <v>1</v>
      </c>
      <c r="D65" t="s">
        <v>0</v>
      </c>
      <c r="E65" t="s">
        <v>9276</v>
      </c>
      <c r="F65" t="s">
        <v>1529</v>
      </c>
      <c r="G65" t="s">
        <v>9277</v>
      </c>
      <c r="H65" s="2">
        <v>0</v>
      </c>
      <c r="I65" s="2">
        <v>0</v>
      </c>
      <c r="J65" s="2">
        <v>0</v>
      </c>
      <c r="K65">
        <v>64.16</v>
      </c>
      <c r="L65" s="2">
        <v>0</v>
      </c>
      <c r="M65" s="2">
        <v>0</v>
      </c>
      <c r="N65" s="2">
        <v>0</v>
      </c>
      <c r="O65" s="2">
        <v>8.3407999999999998</v>
      </c>
      <c r="P65" s="2">
        <v>72.500799999999998</v>
      </c>
      <c r="Q65" s="126"/>
      <c r="R65">
        <v>3</v>
      </c>
      <c r="T65" s="2"/>
      <c r="U65" s="2"/>
    </row>
    <row r="66" spans="1:21" x14ac:dyDescent="0.25">
      <c r="A66" t="s">
        <v>8322</v>
      </c>
      <c r="B66" t="s">
        <v>9278</v>
      </c>
      <c r="C66" t="s">
        <v>1</v>
      </c>
      <c r="D66" t="s">
        <v>0</v>
      </c>
      <c r="E66" t="s">
        <v>9279</v>
      </c>
      <c r="F66" t="s">
        <v>9280</v>
      </c>
      <c r="G66" t="s">
        <v>9281</v>
      </c>
      <c r="H66" s="2">
        <v>0</v>
      </c>
      <c r="I66" s="2">
        <v>0</v>
      </c>
      <c r="J66" s="2">
        <v>0</v>
      </c>
      <c r="K66">
        <v>404.85</v>
      </c>
      <c r="L66" s="2">
        <v>0</v>
      </c>
      <c r="M66" s="2">
        <v>0</v>
      </c>
      <c r="N66" s="2">
        <v>0</v>
      </c>
      <c r="O66" s="2">
        <v>52.630500000000005</v>
      </c>
      <c r="P66" s="2">
        <v>457.48050000000001</v>
      </c>
      <c r="Q66" s="126"/>
      <c r="R66">
        <v>3</v>
      </c>
      <c r="T66" s="2"/>
      <c r="U66" s="2"/>
    </row>
    <row r="67" spans="1:21" x14ac:dyDescent="0.25">
      <c r="A67" t="s">
        <v>8322</v>
      </c>
      <c r="B67" t="s">
        <v>9282</v>
      </c>
      <c r="C67" t="s">
        <v>1</v>
      </c>
      <c r="D67" t="s">
        <v>0</v>
      </c>
      <c r="E67" t="s">
        <v>9283</v>
      </c>
      <c r="F67" t="s">
        <v>3529</v>
      </c>
      <c r="G67" t="s">
        <v>9284</v>
      </c>
      <c r="H67" s="2">
        <v>0</v>
      </c>
      <c r="I67" s="2">
        <v>0</v>
      </c>
      <c r="J67" s="2">
        <v>0</v>
      </c>
      <c r="K67">
        <v>25.49</v>
      </c>
      <c r="L67" s="2">
        <v>0</v>
      </c>
      <c r="M67" s="2">
        <v>0</v>
      </c>
      <c r="N67" s="2">
        <v>0</v>
      </c>
      <c r="O67" s="2">
        <v>3.3136999999999999</v>
      </c>
      <c r="P67" s="2">
        <v>28.803699999999999</v>
      </c>
      <c r="Q67" s="126"/>
      <c r="R67">
        <v>3</v>
      </c>
      <c r="T67" s="2"/>
      <c r="U67" s="2"/>
    </row>
    <row r="68" spans="1:21" x14ac:dyDescent="0.25">
      <c r="A68" t="s">
        <v>8265</v>
      </c>
      <c r="B68" t="s">
        <v>9285</v>
      </c>
      <c r="C68" t="s">
        <v>1</v>
      </c>
      <c r="D68" t="s">
        <v>0</v>
      </c>
      <c r="E68" s="127" t="s">
        <v>9286</v>
      </c>
      <c r="F68" t="s">
        <v>1334</v>
      </c>
      <c r="G68" s="2" t="s">
        <v>1335</v>
      </c>
      <c r="H68" s="2">
        <v>0</v>
      </c>
      <c r="I68" s="2">
        <v>0</v>
      </c>
      <c r="J68" s="2">
        <v>0</v>
      </c>
      <c r="K68" s="2">
        <v>140</v>
      </c>
      <c r="L68" s="2">
        <v>0</v>
      </c>
      <c r="M68" s="2">
        <v>0</v>
      </c>
      <c r="N68" s="2">
        <v>0</v>
      </c>
      <c r="O68" s="2">
        <v>18.2</v>
      </c>
      <c r="P68" s="2">
        <v>158.19999999999999</v>
      </c>
      <c r="Q68" s="126"/>
      <c r="R68">
        <v>3</v>
      </c>
      <c r="T68" s="2"/>
      <c r="U68" s="2"/>
    </row>
    <row r="69" spans="1:21" x14ac:dyDescent="0.25">
      <c r="A69" t="s">
        <v>8265</v>
      </c>
      <c r="B69" t="s">
        <v>9287</v>
      </c>
      <c r="C69" t="s">
        <v>1</v>
      </c>
      <c r="D69" t="s">
        <v>0</v>
      </c>
      <c r="E69" s="127" t="s">
        <v>9288</v>
      </c>
      <c r="F69" t="s">
        <v>1459</v>
      </c>
      <c r="G69" s="2" t="s">
        <v>9289</v>
      </c>
      <c r="H69" s="2">
        <v>4.51</v>
      </c>
      <c r="I69" s="2">
        <v>0</v>
      </c>
      <c r="J69" s="2">
        <v>0</v>
      </c>
      <c r="K69" s="2">
        <v>57.96</v>
      </c>
      <c r="L69" s="2">
        <v>0</v>
      </c>
      <c r="M69" s="2">
        <v>0</v>
      </c>
      <c r="N69" s="2">
        <v>0</v>
      </c>
      <c r="O69" s="2">
        <v>7.5348000000000006</v>
      </c>
      <c r="P69" s="2">
        <v>70.004800000000003</v>
      </c>
      <c r="Q69" s="126"/>
      <c r="R69">
        <v>3</v>
      </c>
      <c r="T69" s="2"/>
      <c r="U69" s="2"/>
    </row>
    <row r="70" spans="1:21" x14ac:dyDescent="0.25">
      <c r="A70" t="s">
        <v>8265</v>
      </c>
      <c r="B70" t="s">
        <v>9290</v>
      </c>
      <c r="C70" t="s">
        <v>1</v>
      </c>
      <c r="D70" t="s">
        <v>0</v>
      </c>
      <c r="E70" s="127" t="s">
        <v>9291</v>
      </c>
      <c r="F70" t="s">
        <v>1506</v>
      </c>
      <c r="G70" s="2" t="s">
        <v>9265</v>
      </c>
      <c r="H70" s="2">
        <v>0</v>
      </c>
      <c r="I70" s="2">
        <v>0</v>
      </c>
      <c r="J70" s="2">
        <v>0</v>
      </c>
      <c r="K70" s="2">
        <v>46.86</v>
      </c>
      <c r="L70" s="2">
        <v>0</v>
      </c>
      <c r="M70" s="2">
        <v>0</v>
      </c>
      <c r="N70" s="2">
        <v>0</v>
      </c>
      <c r="O70" s="2">
        <v>6.0918000000000001</v>
      </c>
      <c r="P70" s="2">
        <v>52.951799999999999</v>
      </c>
      <c r="Q70" s="126"/>
      <c r="R70">
        <v>3</v>
      </c>
      <c r="T70" s="2"/>
      <c r="U70" s="2"/>
    </row>
    <row r="71" spans="1:21" x14ac:dyDescent="0.25">
      <c r="A71" t="s">
        <v>8265</v>
      </c>
      <c r="B71" t="s">
        <v>9292</v>
      </c>
      <c r="C71" t="s">
        <v>1</v>
      </c>
      <c r="D71" t="s">
        <v>0</v>
      </c>
      <c r="E71" s="127" t="s">
        <v>9293</v>
      </c>
      <c r="F71" t="s">
        <v>3529</v>
      </c>
      <c r="G71" s="2" t="s">
        <v>9284</v>
      </c>
      <c r="H71" s="2">
        <v>0</v>
      </c>
      <c r="I71" s="2">
        <v>0</v>
      </c>
      <c r="J71" s="2">
        <v>0</v>
      </c>
      <c r="K71" s="2">
        <v>11.95</v>
      </c>
      <c r="L71" s="2">
        <v>0</v>
      </c>
      <c r="M71" s="2">
        <v>0</v>
      </c>
      <c r="N71" s="2">
        <v>0</v>
      </c>
      <c r="O71" s="2">
        <v>1.5534999999999999</v>
      </c>
      <c r="P71" s="2">
        <v>13.503499999999999</v>
      </c>
      <c r="Q71" s="126"/>
      <c r="R71">
        <v>3</v>
      </c>
      <c r="T71" s="2"/>
      <c r="U71" s="2"/>
    </row>
    <row r="72" spans="1:21" x14ac:dyDescent="0.25">
      <c r="A72" t="s">
        <v>8153</v>
      </c>
      <c r="B72" t="s">
        <v>9292</v>
      </c>
      <c r="C72" t="s">
        <v>8045</v>
      </c>
      <c r="D72" s="1">
        <v>12</v>
      </c>
      <c r="E72" s="127" t="s">
        <v>9294</v>
      </c>
      <c r="F72" t="s">
        <v>9295</v>
      </c>
      <c r="G72" s="2" t="s">
        <v>9296</v>
      </c>
      <c r="H72" s="2">
        <v>0</v>
      </c>
      <c r="I72" s="2">
        <v>18</v>
      </c>
      <c r="J72" s="2">
        <v>0</v>
      </c>
      <c r="K72" s="2">
        <v>0</v>
      </c>
      <c r="L72" s="2">
        <v>0</v>
      </c>
      <c r="M72" s="2">
        <v>5501.2800000000007</v>
      </c>
      <c r="N72" s="2">
        <v>0</v>
      </c>
      <c r="O72" s="2">
        <v>715.16640000000007</v>
      </c>
      <c r="P72" s="2">
        <v>6234.4464000000007</v>
      </c>
      <c r="R72">
        <v>3</v>
      </c>
      <c r="T72" s="2"/>
      <c r="U72" s="2"/>
    </row>
    <row r="73" spans="1:21" x14ac:dyDescent="0.25">
      <c r="A73" t="s">
        <v>8153</v>
      </c>
      <c r="B73" t="s">
        <v>9297</v>
      </c>
      <c r="C73" t="s">
        <v>1</v>
      </c>
      <c r="D73" t="s">
        <v>0</v>
      </c>
      <c r="E73" s="127" t="s">
        <v>9298</v>
      </c>
      <c r="F73" t="s">
        <v>1317</v>
      </c>
      <c r="G73" s="2" t="s">
        <v>9299</v>
      </c>
      <c r="H73" s="2">
        <v>0</v>
      </c>
      <c r="I73" s="2">
        <v>0</v>
      </c>
      <c r="J73" s="2">
        <v>0</v>
      </c>
      <c r="K73" s="2">
        <v>250.68</v>
      </c>
      <c r="L73" s="2">
        <v>0</v>
      </c>
      <c r="M73" s="2">
        <v>0</v>
      </c>
      <c r="N73" s="2">
        <v>0</v>
      </c>
      <c r="O73" s="2">
        <v>32.5884</v>
      </c>
      <c r="P73" s="2">
        <v>283.26839999999999</v>
      </c>
      <c r="R73">
        <v>3</v>
      </c>
      <c r="T73" s="2"/>
      <c r="U73" s="2"/>
    </row>
    <row r="74" spans="1:21" x14ac:dyDescent="0.25">
      <c r="A74" t="s">
        <v>8153</v>
      </c>
      <c r="B74" t="s">
        <v>9300</v>
      </c>
      <c r="C74" t="s">
        <v>1</v>
      </c>
      <c r="D74" t="s">
        <v>0</v>
      </c>
      <c r="E74" s="127" t="s">
        <v>9301</v>
      </c>
      <c r="F74" t="s">
        <v>3075</v>
      </c>
      <c r="G74" s="2" t="s">
        <v>9302</v>
      </c>
      <c r="H74" s="2">
        <v>0</v>
      </c>
      <c r="I74" s="2">
        <v>0</v>
      </c>
      <c r="J74" s="2">
        <v>0</v>
      </c>
      <c r="K74" s="2">
        <v>59.97</v>
      </c>
      <c r="L74" s="2">
        <v>0</v>
      </c>
      <c r="M74" s="2">
        <v>0</v>
      </c>
      <c r="N74" s="2">
        <v>0</v>
      </c>
      <c r="O74" s="2">
        <v>7.7961</v>
      </c>
      <c r="P74" s="2">
        <v>67.766099999999994</v>
      </c>
      <c r="R74">
        <v>3</v>
      </c>
      <c r="T74" s="2"/>
      <c r="U74" s="2"/>
    </row>
    <row r="75" spans="1:21" x14ac:dyDescent="0.25">
      <c r="A75" t="s">
        <v>8153</v>
      </c>
      <c r="B75" t="s">
        <v>9303</v>
      </c>
      <c r="C75" t="s">
        <v>1</v>
      </c>
      <c r="D75" t="s">
        <v>0</v>
      </c>
      <c r="E75" s="127" t="s">
        <v>9304</v>
      </c>
      <c r="F75" t="s">
        <v>1572</v>
      </c>
      <c r="G75" s="2" t="s">
        <v>9305</v>
      </c>
      <c r="H75" s="2">
        <v>0</v>
      </c>
      <c r="I75" s="2">
        <v>0</v>
      </c>
      <c r="J75" s="2">
        <v>0</v>
      </c>
      <c r="K75" s="2">
        <v>740.71</v>
      </c>
      <c r="L75" s="2">
        <v>0</v>
      </c>
      <c r="M75" s="2">
        <v>0</v>
      </c>
      <c r="N75" s="2">
        <v>0</v>
      </c>
      <c r="O75" s="2">
        <v>96.292300000000012</v>
      </c>
      <c r="P75" s="2">
        <v>837.0023000000001</v>
      </c>
      <c r="R75">
        <v>3</v>
      </c>
      <c r="T75" s="2"/>
      <c r="U75" s="2"/>
    </row>
    <row r="76" spans="1:21" x14ac:dyDescent="0.25">
      <c r="A76" t="s">
        <v>8153</v>
      </c>
      <c r="B76" t="s">
        <v>9306</v>
      </c>
      <c r="C76" t="s">
        <v>1</v>
      </c>
      <c r="D76" t="s">
        <v>0</v>
      </c>
      <c r="E76" s="127" t="s">
        <v>9307</v>
      </c>
      <c r="F76" t="s">
        <v>1506</v>
      </c>
      <c r="G76" s="2" t="s">
        <v>9265</v>
      </c>
      <c r="H76" s="2">
        <v>0</v>
      </c>
      <c r="I76" s="2">
        <v>0</v>
      </c>
      <c r="J76" s="2">
        <v>0</v>
      </c>
      <c r="K76" s="2">
        <v>46.02</v>
      </c>
      <c r="L76" s="2">
        <v>0</v>
      </c>
      <c r="M76" s="2">
        <v>0</v>
      </c>
      <c r="N76" s="2">
        <v>0</v>
      </c>
      <c r="O76" s="2">
        <v>5.9826000000000006</v>
      </c>
      <c r="P76" s="2">
        <v>52.002600000000001</v>
      </c>
      <c r="R76">
        <v>3</v>
      </c>
      <c r="T76" s="2"/>
      <c r="U76" s="2"/>
    </row>
    <row r="77" spans="1:21" x14ac:dyDescent="0.25">
      <c r="A77" t="s">
        <v>8153</v>
      </c>
      <c r="B77" t="s">
        <v>9308</v>
      </c>
      <c r="C77" t="s">
        <v>1</v>
      </c>
      <c r="D77" t="s">
        <v>0</v>
      </c>
      <c r="E77" s="127" t="s">
        <v>9309</v>
      </c>
      <c r="F77" t="s">
        <v>1562</v>
      </c>
      <c r="G77" s="2" t="s">
        <v>9310</v>
      </c>
      <c r="H77" s="2">
        <v>0</v>
      </c>
      <c r="I77" s="2">
        <v>0</v>
      </c>
      <c r="J77" s="2">
        <v>0</v>
      </c>
      <c r="K77" s="2">
        <v>33.450000000000003</v>
      </c>
      <c r="L77" s="2">
        <v>0</v>
      </c>
      <c r="M77" s="2">
        <v>0</v>
      </c>
      <c r="N77" s="2">
        <v>0</v>
      </c>
      <c r="O77" s="2">
        <v>4.3485000000000005</v>
      </c>
      <c r="P77" s="2">
        <v>37.798500000000004</v>
      </c>
      <c r="R77">
        <v>3</v>
      </c>
      <c r="T77" s="2"/>
      <c r="U77" s="2"/>
    </row>
    <row r="78" spans="1:21" x14ac:dyDescent="0.25">
      <c r="A78" t="s">
        <v>7981</v>
      </c>
      <c r="B78" t="s">
        <v>9311</v>
      </c>
      <c r="C78" t="s">
        <v>8045</v>
      </c>
      <c r="D78" t="s">
        <v>8048</v>
      </c>
      <c r="E78" s="127" t="s">
        <v>9312</v>
      </c>
      <c r="F78" t="s">
        <v>9295</v>
      </c>
      <c r="G78" s="2" t="s">
        <v>9296</v>
      </c>
      <c r="H78" s="2">
        <v>0</v>
      </c>
      <c r="I78" s="2">
        <v>18</v>
      </c>
      <c r="J78" s="2">
        <v>0</v>
      </c>
      <c r="K78" s="2">
        <v>0</v>
      </c>
      <c r="L78" s="2">
        <v>0</v>
      </c>
      <c r="M78" s="2">
        <v>14742.6</v>
      </c>
      <c r="N78" s="2">
        <v>0</v>
      </c>
      <c r="O78" s="2">
        <v>1916.538</v>
      </c>
      <c r="P78" s="2">
        <v>16677.137999999999</v>
      </c>
      <c r="R78">
        <v>3</v>
      </c>
      <c r="T78" s="2"/>
      <c r="U78" s="2"/>
    </row>
    <row r="79" spans="1:21" x14ac:dyDescent="0.25">
      <c r="A79" t="s">
        <v>7981</v>
      </c>
      <c r="B79" t="s">
        <v>9311</v>
      </c>
      <c r="C79" t="s">
        <v>1</v>
      </c>
      <c r="D79" t="s">
        <v>0</v>
      </c>
      <c r="E79" s="127" t="s">
        <v>9313</v>
      </c>
      <c r="F79" t="s">
        <v>3805</v>
      </c>
      <c r="G79" s="2" t="s">
        <v>9314</v>
      </c>
      <c r="H79" s="2">
        <v>0</v>
      </c>
      <c r="I79" s="2">
        <v>0</v>
      </c>
      <c r="J79" s="2">
        <v>0</v>
      </c>
      <c r="K79" s="2">
        <v>66.92</v>
      </c>
      <c r="L79" s="2">
        <v>0</v>
      </c>
      <c r="M79" s="2">
        <v>0</v>
      </c>
      <c r="N79" s="2">
        <v>0</v>
      </c>
      <c r="O79" s="128">
        <v>8.6996000000000002</v>
      </c>
      <c r="P79" s="2">
        <v>75.619600000000005</v>
      </c>
      <c r="R79">
        <v>3</v>
      </c>
      <c r="T79" s="2"/>
      <c r="U79" s="2"/>
    </row>
    <row r="80" spans="1:21" x14ac:dyDescent="0.25">
      <c r="A80" t="s">
        <v>7981</v>
      </c>
      <c r="B80" t="s">
        <v>9311</v>
      </c>
      <c r="C80" t="s">
        <v>1</v>
      </c>
      <c r="D80" t="s">
        <v>0</v>
      </c>
      <c r="E80" s="127" t="s">
        <v>9315</v>
      </c>
      <c r="F80" t="s">
        <v>9316</v>
      </c>
      <c r="G80" s="2" t="s">
        <v>9317</v>
      </c>
      <c r="H80" s="2">
        <v>0</v>
      </c>
      <c r="I80" s="2">
        <v>0</v>
      </c>
      <c r="J80" s="2">
        <v>0</v>
      </c>
      <c r="K80" s="2">
        <v>175</v>
      </c>
      <c r="L80" s="2">
        <v>0</v>
      </c>
      <c r="M80" s="2">
        <v>0</v>
      </c>
      <c r="N80" s="2">
        <v>0</v>
      </c>
      <c r="O80" s="128">
        <v>22.75</v>
      </c>
      <c r="P80" s="2">
        <v>197.75</v>
      </c>
      <c r="R80">
        <v>3</v>
      </c>
      <c r="T80" s="2"/>
      <c r="U80" s="2"/>
    </row>
    <row r="81" spans="1:21" x14ac:dyDescent="0.25">
      <c r="A81" t="s">
        <v>7981</v>
      </c>
      <c r="B81" t="s">
        <v>9318</v>
      </c>
      <c r="C81" t="s">
        <v>1</v>
      </c>
      <c r="D81" t="s">
        <v>0</v>
      </c>
      <c r="E81" s="127" t="s">
        <v>9319</v>
      </c>
      <c r="F81" t="s">
        <v>1317</v>
      </c>
      <c r="G81" s="2" t="s">
        <v>9299</v>
      </c>
      <c r="H81" s="2">
        <v>0</v>
      </c>
      <c r="I81" s="2">
        <v>0</v>
      </c>
      <c r="J81" s="2">
        <v>0</v>
      </c>
      <c r="K81" s="2">
        <v>39.65</v>
      </c>
      <c r="L81" s="2">
        <v>0</v>
      </c>
      <c r="M81" s="2">
        <v>0</v>
      </c>
      <c r="N81" s="2">
        <v>0</v>
      </c>
      <c r="O81" s="2">
        <v>5.1544999999999996</v>
      </c>
      <c r="P81" s="2">
        <v>44.804499999999997</v>
      </c>
      <c r="R81">
        <v>3</v>
      </c>
      <c r="T81" s="2"/>
      <c r="U81" s="2"/>
    </row>
    <row r="82" spans="1:21" x14ac:dyDescent="0.25">
      <c r="A82" t="s">
        <v>7981</v>
      </c>
      <c r="B82" t="s">
        <v>9320</v>
      </c>
      <c r="C82" t="s">
        <v>1</v>
      </c>
      <c r="D82" t="s">
        <v>0</v>
      </c>
      <c r="E82" s="127" t="s">
        <v>9321</v>
      </c>
      <c r="F82" t="s">
        <v>9322</v>
      </c>
      <c r="G82" s="2" t="s">
        <v>9323</v>
      </c>
      <c r="H82" s="2">
        <v>0</v>
      </c>
      <c r="I82" s="2">
        <v>0</v>
      </c>
      <c r="J82" s="2">
        <v>0</v>
      </c>
      <c r="K82" s="2">
        <v>44.25</v>
      </c>
      <c r="L82" s="2">
        <v>0</v>
      </c>
      <c r="M82" s="2">
        <v>0</v>
      </c>
      <c r="N82" s="2">
        <v>0</v>
      </c>
      <c r="O82" s="2">
        <v>5.7525000000000004</v>
      </c>
      <c r="P82" s="2">
        <v>50.002499999999998</v>
      </c>
      <c r="R82">
        <v>3</v>
      </c>
      <c r="T82" s="2"/>
      <c r="U82" s="2"/>
    </row>
    <row r="83" spans="1:21" x14ac:dyDescent="0.25">
      <c r="A83" t="s">
        <v>7981</v>
      </c>
      <c r="B83" t="s">
        <v>9324</v>
      </c>
      <c r="C83" t="s">
        <v>1</v>
      </c>
      <c r="D83" t="s">
        <v>0</v>
      </c>
      <c r="E83" s="127" t="s">
        <v>9325</v>
      </c>
      <c r="F83" t="s">
        <v>1455</v>
      </c>
      <c r="G83" s="2" t="s">
        <v>9229</v>
      </c>
      <c r="H83" s="2">
        <v>4.4399999999999995</v>
      </c>
      <c r="I83" s="2">
        <v>0</v>
      </c>
      <c r="J83" s="2">
        <v>0</v>
      </c>
      <c r="K83" s="2">
        <v>53.59</v>
      </c>
      <c r="L83" s="2">
        <v>0</v>
      </c>
      <c r="M83" s="2">
        <v>0</v>
      </c>
      <c r="N83" s="2">
        <v>0</v>
      </c>
      <c r="O83" s="2">
        <v>6.9667000000000003</v>
      </c>
      <c r="P83" s="2">
        <v>64.996700000000004</v>
      </c>
      <c r="R83">
        <v>3</v>
      </c>
      <c r="T83" s="2"/>
      <c r="U83" s="2"/>
    </row>
    <row r="84" spans="1:21" x14ac:dyDescent="0.25">
      <c r="A84" t="s">
        <v>7981</v>
      </c>
      <c r="B84" t="s">
        <v>9013</v>
      </c>
      <c r="C84" t="s">
        <v>1</v>
      </c>
      <c r="D84" t="s">
        <v>0</v>
      </c>
      <c r="E84" s="127" t="s">
        <v>9326</v>
      </c>
      <c r="F84" t="s">
        <v>1506</v>
      </c>
      <c r="G84" s="2" t="s">
        <v>9265</v>
      </c>
      <c r="H84" s="2">
        <v>0</v>
      </c>
      <c r="I84" s="2">
        <v>0</v>
      </c>
      <c r="J84" s="2">
        <v>0</v>
      </c>
      <c r="K84" s="2">
        <v>46.02</v>
      </c>
      <c r="L84" s="2">
        <v>0</v>
      </c>
      <c r="M84" s="2">
        <v>0</v>
      </c>
      <c r="N84" s="2">
        <v>0</v>
      </c>
      <c r="O84" s="2">
        <v>5.9826000000000006</v>
      </c>
      <c r="P84" s="2">
        <v>52.002600000000001</v>
      </c>
      <c r="R84">
        <v>3</v>
      </c>
      <c r="T84" s="2"/>
      <c r="U84" s="2"/>
    </row>
    <row r="85" spans="1:21" x14ac:dyDescent="0.25">
      <c r="A85" t="s">
        <v>7944</v>
      </c>
      <c r="B85" t="s">
        <v>9327</v>
      </c>
      <c r="C85" t="s">
        <v>1</v>
      </c>
      <c r="D85" t="s">
        <v>0</v>
      </c>
      <c r="E85" s="127" t="s">
        <v>9328</v>
      </c>
      <c r="F85" t="s">
        <v>1322</v>
      </c>
      <c r="G85" s="2" t="s">
        <v>9329</v>
      </c>
      <c r="H85" s="2">
        <v>0</v>
      </c>
      <c r="I85" s="2">
        <v>0</v>
      </c>
      <c r="J85" s="2">
        <v>0</v>
      </c>
      <c r="K85" s="2">
        <v>315.36</v>
      </c>
      <c r="L85" s="2">
        <v>0</v>
      </c>
      <c r="M85" s="2">
        <v>0</v>
      </c>
      <c r="N85" s="2">
        <v>0</v>
      </c>
      <c r="O85" s="2">
        <v>40.9968</v>
      </c>
      <c r="P85" s="2">
        <v>356.35680000000002</v>
      </c>
      <c r="R85">
        <v>3</v>
      </c>
      <c r="T85" s="2"/>
      <c r="U85" s="2"/>
    </row>
    <row r="86" spans="1:21" x14ac:dyDescent="0.25">
      <c r="A86" t="s">
        <v>7944</v>
      </c>
      <c r="B86" t="s">
        <v>9330</v>
      </c>
      <c r="C86" t="s">
        <v>1</v>
      </c>
      <c r="D86" t="s">
        <v>0</v>
      </c>
      <c r="E86" s="127" t="s">
        <v>9331</v>
      </c>
      <c r="F86" t="s">
        <v>1326</v>
      </c>
      <c r="G86" s="2" t="s">
        <v>9332</v>
      </c>
      <c r="H86" s="2">
        <v>0</v>
      </c>
      <c r="I86" s="2">
        <v>0</v>
      </c>
      <c r="J86" s="2">
        <v>0</v>
      </c>
      <c r="K86" s="2">
        <v>19.13</v>
      </c>
      <c r="L86" s="2">
        <v>0</v>
      </c>
      <c r="M86" s="2">
        <v>0</v>
      </c>
      <c r="N86" s="2">
        <v>0</v>
      </c>
      <c r="O86" s="2">
        <v>2.4868999999999999</v>
      </c>
      <c r="P86" s="2">
        <v>21.616899999999998</v>
      </c>
      <c r="R86">
        <v>3</v>
      </c>
      <c r="T86" s="2"/>
      <c r="U86" s="114"/>
    </row>
    <row r="87" spans="1:21" x14ac:dyDescent="0.25">
      <c r="A87" t="s">
        <v>7944</v>
      </c>
      <c r="B87" t="s">
        <v>9333</v>
      </c>
      <c r="C87" t="s">
        <v>1</v>
      </c>
      <c r="D87" t="s">
        <v>0</v>
      </c>
      <c r="E87" s="127" t="s">
        <v>9334</v>
      </c>
      <c r="F87" t="s">
        <v>1317</v>
      </c>
      <c r="G87" s="2" t="s">
        <v>9299</v>
      </c>
      <c r="H87" s="2">
        <v>0</v>
      </c>
      <c r="I87" s="2">
        <v>0</v>
      </c>
      <c r="J87" s="2">
        <v>0</v>
      </c>
      <c r="K87" s="2">
        <v>121.33</v>
      </c>
      <c r="L87" s="2">
        <v>0</v>
      </c>
      <c r="M87" s="2">
        <v>0</v>
      </c>
      <c r="N87" s="2">
        <v>0</v>
      </c>
      <c r="O87" s="2">
        <v>15.7729</v>
      </c>
      <c r="P87" s="2">
        <v>137.10290000000001</v>
      </c>
      <c r="R87">
        <v>3</v>
      </c>
      <c r="T87" s="2"/>
      <c r="U87" s="114"/>
    </row>
    <row r="88" spans="1:21" x14ac:dyDescent="0.25">
      <c r="A88" t="s">
        <v>7944</v>
      </c>
      <c r="B88" t="s">
        <v>9248</v>
      </c>
      <c r="C88" t="s">
        <v>1</v>
      </c>
      <c r="D88" t="s">
        <v>0</v>
      </c>
      <c r="E88" s="127" t="s">
        <v>9335</v>
      </c>
      <c r="F88" t="s">
        <v>1455</v>
      </c>
      <c r="G88" s="2" t="s">
        <v>9229</v>
      </c>
      <c r="H88" s="2">
        <v>2.7</v>
      </c>
      <c r="I88" s="2">
        <v>0</v>
      </c>
      <c r="J88" s="2">
        <v>0</v>
      </c>
      <c r="K88" s="2">
        <v>28.58</v>
      </c>
      <c r="L88" s="2">
        <v>0</v>
      </c>
      <c r="M88" s="2">
        <v>0</v>
      </c>
      <c r="N88" s="2">
        <v>0</v>
      </c>
      <c r="O88" s="2">
        <v>3.7153999999999998</v>
      </c>
      <c r="P88" s="2">
        <v>34.995399999999997</v>
      </c>
      <c r="R88">
        <v>3</v>
      </c>
      <c r="T88" s="2"/>
      <c r="U88" s="2"/>
    </row>
    <row r="89" spans="1:21" x14ac:dyDescent="0.25">
      <c r="A89" t="s">
        <v>7944</v>
      </c>
      <c r="B89" t="s">
        <v>9336</v>
      </c>
      <c r="C89" t="s">
        <v>1</v>
      </c>
      <c r="D89" t="s">
        <v>0</v>
      </c>
      <c r="E89" s="127" t="s">
        <v>9337</v>
      </c>
      <c r="F89" t="s">
        <v>1506</v>
      </c>
      <c r="G89" s="2" t="s">
        <v>9265</v>
      </c>
      <c r="H89" s="2">
        <v>0</v>
      </c>
      <c r="I89" s="2">
        <v>0</v>
      </c>
      <c r="J89" s="2">
        <v>0</v>
      </c>
      <c r="K89" s="2">
        <v>46.02</v>
      </c>
      <c r="L89" s="2">
        <v>0</v>
      </c>
      <c r="M89" s="2">
        <v>0</v>
      </c>
      <c r="N89" s="2">
        <v>0</v>
      </c>
      <c r="O89" s="2">
        <v>5.9826000000000006</v>
      </c>
      <c r="P89" s="2">
        <v>52.002600000000001</v>
      </c>
      <c r="R89">
        <v>3</v>
      </c>
      <c r="T89" s="2"/>
      <c r="U89" s="2"/>
    </row>
    <row r="90" spans="1:21" ht="15.75" thickBot="1" x14ac:dyDescent="0.3">
      <c r="A90" t="s">
        <v>7944</v>
      </c>
      <c r="B90" t="s">
        <v>9248</v>
      </c>
      <c r="C90" t="s">
        <v>1</v>
      </c>
      <c r="D90" t="s">
        <v>0</v>
      </c>
      <c r="E90" s="127" t="s">
        <v>9338</v>
      </c>
      <c r="F90" t="s">
        <v>1562</v>
      </c>
      <c r="G90" s="2" t="s">
        <v>9310</v>
      </c>
      <c r="H90" s="2">
        <v>0</v>
      </c>
      <c r="I90" s="2">
        <v>0</v>
      </c>
      <c r="J90" s="2">
        <v>0</v>
      </c>
      <c r="K90" s="2">
        <v>26.37</v>
      </c>
      <c r="L90" s="2">
        <v>0</v>
      </c>
      <c r="M90" s="2">
        <v>0</v>
      </c>
      <c r="N90" s="2">
        <v>0</v>
      </c>
      <c r="O90" s="2">
        <v>3.4281000000000001</v>
      </c>
      <c r="P90" s="2">
        <v>29.798100000000002</v>
      </c>
      <c r="R90">
        <v>3</v>
      </c>
      <c r="T90" s="2"/>
      <c r="U90" s="2"/>
    </row>
    <row r="91" spans="1:21" ht="15.75" thickBot="1" x14ac:dyDescent="0.3">
      <c r="A91" s="135" t="s">
        <v>71</v>
      </c>
      <c r="B91" s="136"/>
      <c r="C91" s="136"/>
      <c r="D91" s="136"/>
      <c r="E91" s="136"/>
      <c r="F91" s="136"/>
      <c r="G91" s="137"/>
      <c r="H91" s="3">
        <f>+SUBTOTAL(9,Tabla1[C. EXENTAS])</f>
        <v>128.21999999999997</v>
      </c>
      <c r="I91" s="3">
        <f>+SUBTOTAL(9,Tabla1[I. EXENTAS])</f>
        <v>36</v>
      </c>
      <c r="J91" s="3">
        <f>+SUBTOTAL(9,Tabla1[IMPOR EX])</f>
        <v>36</v>
      </c>
      <c r="K91" s="3">
        <f>+SUBTOTAL(9,Tabla1[C. GRAVADA])</f>
        <v>9456.1800000000057</v>
      </c>
      <c r="L91" s="3">
        <f>+SUBTOTAL(9,Tabla1[INTER GRAVA])</f>
        <v>0</v>
      </c>
      <c r="M91" s="3">
        <f>+SUBTOTAL(9,Tabla1[IMPOR BIENES])</f>
        <v>28292.5</v>
      </c>
      <c r="N91" s="3">
        <f>+SUBTOTAL(9,Tabla1[IMPOR SERV])</f>
        <v>0</v>
      </c>
      <c r="O91" s="3">
        <f>+SUBTOTAL(9,Tabla1[IVA])</f>
        <v>4907.3283999999994</v>
      </c>
      <c r="P91" s="3">
        <f>+SUBTOTAL(9,Tabla1[TOTAL C.])</f>
        <v>42856.2284</v>
      </c>
      <c r="Q91" s="3"/>
      <c r="R91" s="3">
        <f>+SUBTOTAL(9,Tabla1[ANEXO 3])</f>
        <v>123</v>
      </c>
      <c r="S91" s="3"/>
      <c r="T91" s="3">
        <f>+SUBTOTAL(9,Tabla1[PERCEPCIONES])</f>
        <v>0</v>
      </c>
      <c r="U91" s="2"/>
    </row>
    <row r="92" spans="1:21" x14ac:dyDescent="0.25">
      <c r="U92" s="2"/>
    </row>
    <row r="93" spans="1:21" x14ac:dyDescent="0.25">
      <c r="U93" s="2"/>
    </row>
    <row r="94" spans="1:21" x14ac:dyDescent="0.25">
      <c r="U94" s="2"/>
    </row>
    <row r="95" spans="1:21" x14ac:dyDescent="0.25">
      <c r="U95" s="2"/>
    </row>
    <row r="96" spans="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1068" spans="1:20" s="42" customFormat="1" x14ac:dyDescent="0.25">
      <c r="A1068"/>
      <c r="B1068"/>
      <c r="C1068"/>
      <c r="D1068"/>
      <c r="E1068"/>
      <c r="F1068"/>
      <c r="G1068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/>
      <c r="S1068"/>
      <c r="T1068"/>
    </row>
  </sheetData>
  <dataConsolidate/>
  <mergeCells count="1">
    <mergeCell ref="A91:G91"/>
  </mergeCells>
  <phoneticPr fontId="8" type="noConversion"/>
  <conditionalFormatting sqref="E91:E1048576 E1:E49">
    <cfRule type="duplicateValues" dxfId="120" priority="23"/>
    <cfRule type="duplicateValues" dxfId="119" priority="24"/>
  </conditionalFormatting>
  <conditionalFormatting sqref="E3:E90">
    <cfRule type="duplicateValues" dxfId="118" priority="66"/>
    <cfRule type="duplicateValues" dxfId="117" priority="67"/>
  </conditionalFormatting>
  <dataValidations disablePrompts="1" count="1">
    <dataValidation type="textLength" operator="lessThan" allowBlank="1" showErrorMessage="1" errorTitle="Error" error="Dato invalido, revise los comentarios de la columna para saber que información va en esta columna" sqref="F39" xr:uid="{00000000-0002-0000-0200-000000000000}">
      <formula1>18</formula1>
    </dataValidation>
  </dataValidations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9025</v>
      </c>
      <c r="F2" s="2"/>
      <c r="XFD2" t="s">
        <v>8491</v>
      </c>
    </row>
    <row r="3" spans="1:9 16384:16384" x14ac:dyDescent="0.25">
      <c r="B3" s="23" t="s">
        <v>2</v>
      </c>
      <c r="D3" s="47">
        <v>45289</v>
      </c>
      <c r="F3" s="40"/>
      <c r="XFD3" t="s">
        <v>8486</v>
      </c>
    </row>
    <row r="4" spans="1:9 16384:16384" hidden="1" x14ac:dyDescent="0.25">
      <c r="B4" s="23" t="s">
        <v>3</v>
      </c>
      <c r="D4" s="73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3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4" t="s">
        <v>9026</v>
      </c>
      <c r="F6" s="2"/>
      <c r="XFD6" t="s">
        <v>8490</v>
      </c>
    </row>
    <row r="7" spans="1:9 16384:16384" hidden="1" x14ac:dyDescent="0.25">
      <c r="B7" s="23" t="s">
        <v>27</v>
      </c>
      <c r="D7" s="74" t="s">
        <v>9027</v>
      </c>
      <c r="F7" s="2"/>
      <c r="XFD7" t="s">
        <v>8489</v>
      </c>
    </row>
    <row r="8" spans="1:9 16384:16384" ht="16.5" customHeight="1" x14ac:dyDescent="0.25">
      <c r="B8" s="23" t="s">
        <v>26</v>
      </c>
      <c r="D8" s="107"/>
      <c r="F8" s="33"/>
      <c r="XFD8" t="s">
        <v>9020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9021</v>
      </c>
    </row>
    <row r="10" spans="1:9 16384:16384" ht="16.5" customHeight="1" x14ac:dyDescent="0.25">
      <c r="B10" s="23" t="s">
        <v>24</v>
      </c>
      <c r="D10" s="118" t="s">
        <v>7676</v>
      </c>
      <c r="F10" s="39"/>
      <c r="XFD10" t="s">
        <v>9022</v>
      </c>
    </row>
    <row r="11" spans="1:9 16384:16384" ht="16.5" customHeight="1" x14ac:dyDescent="0.25">
      <c r="B11" s="24" t="s">
        <v>72</v>
      </c>
      <c r="D11" s="103" t="str">
        <f>IFERROR(IF(D10&lt;&gt;"",VLOOKUP(D10,Tabla4[#All],2,0),IF(D19&lt;&gt;0,VLOOKUP(D19,Tabla4[#All],2,0),0)),"")</f>
        <v>ANULADA</v>
      </c>
      <c r="F11" s="32"/>
      <c r="H11" s="1"/>
      <c r="I11" s="1"/>
      <c r="XFD11" t="s">
        <v>9023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9024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9025</v>
      </c>
    </row>
    <row r="14" spans="1:9 16384:16384" x14ac:dyDescent="0.25">
      <c r="B14" s="23" t="s">
        <v>23</v>
      </c>
      <c r="D14" s="111">
        <v>0</v>
      </c>
      <c r="F14" s="32"/>
    </row>
    <row r="15" spans="1:9 16384:16384" x14ac:dyDescent="0.25">
      <c r="B15" s="23" t="s">
        <v>22</v>
      </c>
      <c r="D15" s="112">
        <f>D14*0.13</f>
        <v>0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0</v>
      </c>
      <c r="F18" s="32"/>
    </row>
    <row r="19" spans="2:8" x14ac:dyDescent="0.25">
      <c r="B19" s="23" t="s">
        <v>7943</v>
      </c>
      <c r="D19" s="113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61"/>
  <sheetViews>
    <sheetView zoomScale="85" zoomScaleNormal="85" workbookViewId="0">
      <selection activeCell="J12" sqref="J1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9025</v>
      </c>
      <c r="B3" s="40">
        <v>45289</v>
      </c>
      <c r="C3" s="2" t="s">
        <v>1</v>
      </c>
      <c r="D3" s="2" t="s">
        <v>0</v>
      </c>
      <c r="E3" s="2" t="s">
        <v>9026</v>
      </c>
      <c r="F3" s="2" t="s">
        <v>9027</v>
      </c>
      <c r="G3" s="33">
        <v>202</v>
      </c>
      <c r="H3" s="38">
        <v>202</v>
      </c>
      <c r="I3" s="39" t="s">
        <v>7676</v>
      </c>
      <c r="J3" s="32" t="s">
        <v>7675</v>
      </c>
      <c r="K3" s="2">
        <v>0</v>
      </c>
      <c r="L3" s="2">
        <v>0</v>
      </c>
      <c r="M3" s="32">
        <v>0</v>
      </c>
      <c r="N3" s="2">
        <v>0</v>
      </c>
      <c r="O3" s="2">
        <v>0</v>
      </c>
      <c r="P3" s="2">
        <v>0</v>
      </c>
      <c r="Q3" s="32">
        <v>0</v>
      </c>
      <c r="S3" s="2" t="s">
        <v>1</v>
      </c>
    </row>
    <row r="4" spans="1:19" x14ac:dyDescent="0.25">
      <c r="A4" s="2" t="s">
        <v>9025</v>
      </c>
      <c r="B4" s="40">
        <v>45288</v>
      </c>
      <c r="C4" s="2" t="s">
        <v>1</v>
      </c>
      <c r="D4" s="2" t="s">
        <v>0</v>
      </c>
      <c r="E4" s="2" t="s">
        <v>9026</v>
      </c>
      <c r="F4" s="2" t="s">
        <v>9027</v>
      </c>
      <c r="G4" s="33">
        <v>201</v>
      </c>
      <c r="H4" s="38">
        <v>201</v>
      </c>
      <c r="I4" s="39" t="s">
        <v>7676</v>
      </c>
      <c r="J4" s="32" t="s">
        <v>7675</v>
      </c>
      <c r="K4" s="2">
        <v>0</v>
      </c>
      <c r="L4" s="2">
        <v>0</v>
      </c>
      <c r="M4" s="32">
        <v>0</v>
      </c>
      <c r="N4" s="2">
        <v>0</v>
      </c>
      <c r="O4" s="2">
        <v>0</v>
      </c>
      <c r="P4" s="2">
        <v>0</v>
      </c>
      <c r="Q4" s="32">
        <v>0</v>
      </c>
      <c r="S4" s="2" t="s">
        <v>1</v>
      </c>
    </row>
    <row r="5" spans="1:19" x14ac:dyDescent="0.25">
      <c r="A5" s="2" t="s">
        <v>9025</v>
      </c>
      <c r="B5" s="134" t="s">
        <v>9395</v>
      </c>
      <c r="C5" s="2" t="s">
        <v>1</v>
      </c>
      <c r="D5" s="2" t="s">
        <v>0</v>
      </c>
      <c r="E5" s="2" t="s">
        <v>9026</v>
      </c>
      <c r="F5" s="2" t="s">
        <v>9027</v>
      </c>
      <c r="G5" s="33">
        <v>200</v>
      </c>
      <c r="H5" s="38">
        <v>200</v>
      </c>
      <c r="I5" s="39" t="s">
        <v>9212</v>
      </c>
      <c r="J5" s="32" t="s">
        <v>9213</v>
      </c>
      <c r="K5" s="2">
        <v>0</v>
      </c>
      <c r="L5" s="2">
        <v>0</v>
      </c>
      <c r="M5" s="32">
        <v>6120</v>
      </c>
      <c r="N5" s="2">
        <v>795.6</v>
      </c>
      <c r="O5" s="2">
        <v>0</v>
      </c>
      <c r="P5" s="2">
        <v>0</v>
      </c>
      <c r="Q5" s="32">
        <v>6915.6</v>
      </c>
      <c r="S5" s="2" t="s">
        <v>1</v>
      </c>
    </row>
    <row r="6" spans="1:19" x14ac:dyDescent="0.25">
      <c r="A6" s="2" t="s">
        <v>9023</v>
      </c>
      <c r="B6" s="40">
        <v>45226</v>
      </c>
      <c r="C6" s="2" t="s">
        <v>1</v>
      </c>
      <c r="D6" s="2" t="s">
        <v>0</v>
      </c>
      <c r="E6" s="2" t="s">
        <v>9026</v>
      </c>
      <c r="F6" s="2" t="s">
        <v>9027</v>
      </c>
      <c r="G6" s="33">
        <v>199</v>
      </c>
      <c r="H6" s="38">
        <v>199</v>
      </c>
      <c r="I6" s="39" t="s">
        <v>9212</v>
      </c>
      <c r="J6" s="32" t="s">
        <v>9213</v>
      </c>
      <c r="K6" s="2">
        <v>0</v>
      </c>
      <c r="L6" s="2">
        <v>0</v>
      </c>
      <c r="M6" s="32">
        <v>9180</v>
      </c>
      <c r="N6" s="2">
        <v>1193.4000000000001</v>
      </c>
      <c r="O6" s="2">
        <v>0</v>
      </c>
      <c r="P6" s="2">
        <v>0</v>
      </c>
      <c r="Q6" s="32">
        <v>10373.4</v>
      </c>
      <c r="S6" s="2" t="s">
        <v>1</v>
      </c>
    </row>
    <row r="7" spans="1:19" x14ac:dyDescent="0.25">
      <c r="A7" s="2" t="s">
        <v>9023</v>
      </c>
      <c r="B7" s="40">
        <v>45226</v>
      </c>
      <c r="C7" s="2" t="s">
        <v>1</v>
      </c>
      <c r="D7" s="2" t="s">
        <v>0</v>
      </c>
      <c r="E7" s="2" t="s">
        <v>9026</v>
      </c>
      <c r="F7" s="2" t="s">
        <v>9027</v>
      </c>
      <c r="G7" s="33">
        <v>198</v>
      </c>
      <c r="H7" s="38">
        <v>198</v>
      </c>
      <c r="I7" s="39" t="s">
        <v>9218</v>
      </c>
      <c r="J7" s="32" t="s">
        <v>9219</v>
      </c>
      <c r="K7" s="2">
        <v>0</v>
      </c>
      <c r="L7" s="2">
        <v>0</v>
      </c>
      <c r="M7" s="32">
        <v>9921</v>
      </c>
      <c r="N7" s="2">
        <v>1289.73</v>
      </c>
      <c r="O7" s="2">
        <v>0</v>
      </c>
      <c r="P7" s="2">
        <v>0</v>
      </c>
      <c r="Q7" s="32">
        <v>11210.73</v>
      </c>
      <c r="S7" s="2" t="s">
        <v>1</v>
      </c>
    </row>
    <row r="8" spans="1:19" x14ac:dyDescent="0.25">
      <c r="A8" s="2" t="s">
        <v>9022</v>
      </c>
      <c r="B8" s="40">
        <v>45190</v>
      </c>
      <c r="C8" s="2" t="s">
        <v>1</v>
      </c>
      <c r="D8" s="2" t="s">
        <v>0</v>
      </c>
      <c r="E8" s="2" t="s">
        <v>9026</v>
      </c>
      <c r="F8" s="2" t="s">
        <v>9027</v>
      </c>
      <c r="G8" s="33">
        <v>197</v>
      </c>
      <c r="H8" s="38">
        <v>197</v>
      </c>
      <c r="I8" s="39" t="s">
        <v>9222</v>
      </c>
      <c r="J8" s="32" t="s">
        <v>9223</v>
      </c>
      <c r="K8" s="2">
        <v>0</v>
      </c>
      <c r="L8" s="2">
        <v>0</v>
      </c>
      <c r="M8" s="32">
        <v>75</v>
      </c>
      <c r="N8" s="2">
        <v>9.75</v>
      </c>
      <c r="O8" s="2">
        <v>0</v>
      </c>
      <c r="P8" s="2">
        <v>0</v>
      </c>
      <c r="Q8" s="32">
        <v>84.75</v>
      </c>
      <c r="S8" s="130" t="s">
        <v>1</v>
      </c>
    </row>
    <row r="9" spans="1:19" x14ac:dyDescent="0.25">
      <c r="A9" t="s">
        <v>8323</v>
      </c>
      <c r="B9" t="s">
        <v>9239</v>
      </c>
      <c r="C9" t="s">
        <v>1</v>
      </c>
      <c r="D9" t="s">
        <v>0</v>
      </c>
      <c r="E9" t="s">
        <v>9233</v>
      </c>
      <c r="F9" t="s">
        <v>9240</v>
      </c>
      <c r="G9">
        <v>196</v>
      </c>
      <c r="H9">
        <v>196</v>
      </c>
      <c r="I9" t="s">
        <v>9136</v>
      </c>
      <c r="J9" t="s">
        <v>41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/>
      <c r="S9" t="s">
        <v>1</v>
      </c>
    </row>
    <row r="10" spans="1:19" x14ac:dyDescent="0.25">
      <c r="A10" t="s">
        <v>8323</v>
      </c>
      <c r="B10" t="s">
        <v>9241</v>
      </c>
      <c r="C10" t="s">
        <v>1</v>
      </c>
      <c r="D10" t="s">
        <v>0</v>
      </c>
      <c r="E10" t="s">
        <v>9233</v>
      </c>
      <c r="F10" t="s">
        <v>9240</v>
      </c>
      <c r="G10">
        <v>195</v>
      </c>
      <c r="H10">
        <v>195</v>
      </c>
      <c r="I10" t="s">
        <v>3106</v>
      </c>
      <c r="J10" t="s">
        <v>3107</v>
      </c>
      <c r="K10" s="2">
        <v>0</v>
      </c>
      <c r="L10" s="2">
        <v>0</v>
      </c>
      <c r="M10" s="2">
        <v>2580</v>
      </c>
      <c r="N10" s="2">
        <v>335.40000000000003</v>
      </c>
      <c r="O10" s="2">
        <v>0</v>
      </c>
      <c r="P10" s="2">
        <v>0</v>
      </c>
      <c r="Q10" s="2">
        <v>2915.4</v>
      </c>
      <c r="R10"/>
      <c r="S10" t="s">
        <v>1</v>
      </c>
    </row>
    <row r="11" spans="1:19" x14ac:dyDescent="0.25">
      <c r="A11" t="s">
        <v>8322</v>
      </c>
      <c r="B11" t="s">
        <v>9242</v>
      </c>
      <c r="C11" t="s">
        <v>1</v>
      </c>
      <c r="D11" t="s">
        <v>0</v>
      </c>
      <c r="E11" t="s">
        <v>9233</v>
      </c>
      <c r="F11" t="s">
        <v>9240</v>
      </c>
      <c r="G11">
        <v>194</v>
      </c>
      <c r="H11">
        <v>194</v>
      </c>
      <c r="I11" t="s">
        <v>6560</v>
      </c>
      <c r="J11" t="s">
        <v>6561</v>
      </c>
      <c r="K11" s="2">
        <v>0</v>
      </c>
      <c r="L11" s="2">
        <v>0</v>
      </c>
      <c r="M11" s="2">
        <v>1010</v>
      </c>
      <c r="N11" s="2">
        <v>131.30000000000001</v>
      </c>
      <c r="O11" s="2">
        <v>0</v>
      </c>
      <c r="P11" s="2">
        <v>0</v>
      </c>
      <c r="Q11" s="2">
        <v>1141.3</v>
      </c>
      <c r="R11"/>
      <c r="S11" t="s">
        <v>1</v>
      </c>
    </row>
    <row r="12" spans="1:19" x14ac:dyDescent="0.25">
      <c r="A12" t="s">
        <v>8265</v>
      </c>
      <c r="B12" t="s">
        <v>9243</v>
      </c>
      <c r="C12" t="s">
        <v>1</v>
      </c>
      <c r="D12" t="s">
        <v>0</v>
      </c>
      <c r="E12" t="s">
        <v>9233</v>
      </c>
      <c r="F12" t="s">
        <v>9240</v>
      </c>
      <c r="G12">
        <v>193</v>
      </c>
      <c r="H12">
        <v>193</v>
      </c>
      <c r="I12" t="s">
        <v>9208</v>
      </c>
      <c r="J12" t="s">
        <v>9209</v>
      </c>
      <c r="K12" s="2">
        <v>0</v>
      </c>
      <c r="L12" s="2">
        <v>0</v>
      </c>
      <c r="M12" s="2">
        <v>195</v>
      </c>
      <c r="N12" s="2">
        <v>25.35</v>
      </c>
      <c r="O12" s="2">
        <v>0</v>
      </c>
      <c r="P12" s="2">
        <v>0</v>
      </c>
      <c r="Q12" s="2">
        <v>220.35</v>
      </c>
      <c r="R12"/>
      <c r="S12" t="s">
        <v>1</v>
      </c>
    </row>
    <row r="13" spans="1:19" x14ac:dyDescent="0.25">
      <c r="A13" t="s">
        <v>8153</v>
      </c>
      <c r="B13" t="s">
        <v>9244</v>
      </c>
      <c r="C13" t="s">
        <v>1</v>
      </c>
      <c r="D13" t="s">
        <v>0</v>
      </c>
      <c r="E13" t="s">
        <v>9233</v>
      </c>
      <c r="F13" t="s">
        <v>9240</v>
      </c>
      <c r="G13">
        <v>192</v>
      </c>
      <c r="H13">
        <v>192</v>
      </c>
      <c r="I13" t="s">
        <v>9225</v>
      </c>
      <c r="J13" t="s">
        <v>9226</v>
      </c>
      <c r="K13" s="2">
        <v>0</v>
      </c>
      <c r="L13" s="2">
        <v>0</v>
      </c>
      <c r="M13" s="2">
        <v>998</v>
      </c>
      <c r="N13" s="2">
        <v>129.74</v>
      </c>
      <c r="O13" s="2">
        <v>0</v>
      </c>
      <c r="P13" s="2">
        <v>0</v>
      </c>
      <c r="Q13" s="2">
        <v>1127.74</v>
      </c>
      <c r="R13"/>
      <c r="S13" t="s">
        <v>1</v>
      </c>
    </row>
    <row r="14" spans="1:19" x14ac:dyDescent="0.25">
      <c r="A14" t="s">
        <v>8153</v>
      </c>
      <c r="B14" t="s">
        <v>9244</v>
      </c>
      <c r="C14" t="s">
        <v>1</v>
      </c>
      <c r="D14" t="s">
        <v>0</v>
      </c>
      <c r="E14" t="s">
        <v>9233</v>
      </c>
      <c r="F14" t="s">
        <v>9240</v>
      </c>
      <c r="G14">
        <v>191</v>
      </c>
      <c r="H14">
        <v>191</v>
      </c>
      <c r="I14" t="s">
        <v>9222</v>
      </c>
      <c r="J14" t="s">
        <v>9223</v>
      </c>
      <c r="K14" s="2">
        <v>0</v>
      </c>
      <c r="L14" s="2">
        <v>0</v>
      </c>
      <c r="M14" s="2">
        <v>663.72</v>
      </c>
      <c r="N14" s="2">
        <v>86.283600000000007</v>
      </c>
      <c r="O14" s="2">
        <v>0</v>
      </c>
      <c r="P14" s="2">
        <v>0</v>
      </c>
      <c r="Q14" s="2">
        <v>750.00360000000001</v>
      </c>
      <c r="R14"/>
      <c r="S14" t="s">
        <v>1</v>
      </c>
    </row>
    <row r="15" spans="1:19" x14ac:dyDescent="0.25">
      <c r="A15" t="s">
        <v>7981</v>
      </c>
      <c r="B15" t="s">
        <v>9245</v>
      </c>
      <c r="C15" t="s">
        <v>1</v>
      </c>
      <c r="D15" t="s">
        <v>0</v>
      </c>
      <c r="E15" t="s">
        <v>9233</v>
      </c>
      <c r="F15" t="s">
        <v>9240</v>
      </c>
      <c r="G15">
        <v>190</v>
      </c>
      <c r="H15">
        <v>190</v>
      </c>
      <c r="I15" t="s">
        <v>3864</v>
      </c>
      <c r="J15" t="s">
        <v>9224</v>
      </c>
      <c r="K15" s="2">
        <v>0</v>
      </c>
      <c r="L15" s="2">
        <v>0</v>
      </c>
      <c r="M15" s="2">
        <v>25.66</v>
      </c>
      <c r="N15" s="2">
        <v>3.3358000000000003</v>
      </c>
      <c r="O15" s="2">
        <v>0</v>
      </c>
      <c r="P15" s="2">
        <v>0</v>
      </c>
      <c r="Q15" s="2">
        <v>28.995799999999999</v>
      </c>
      <c r="R15"/>
      <c r="S15" t="s">
        <v>1</v>
      </c>
    </row>
    <row r="16" spans="1:19" x14ac:dyDescent="0.25">
      <c r="A16" t="s">
        <v>7981</v>
      </c>
      <c r="B16" t="s">
        <v>9246</v>
      </c>
      <c r="C16" t="s">
        <v>1</v>
      </c>
      <c r="D16" t="s">
        <v>0</v>
      </c>
      <c r="E16" t="s">
        <v>9233</v>
      </c>
      <c r="F16" t="s">
        <v>9240</v>
      </c>
      <c r="G16">
        <v>189</v>
      </c>
      <c r="H16">
        <v>189</v>
      </c>
      <c r="I16" t="s">
        <v>1280</v>
      </c>
      <c r="J16" t="s">
        <v>9207</v>
      </c>
      <c r="K16" s="2">
        <v>0</v>
      </c>
      <c r="L16" s="2">
        <v>0</v>
      </c>
      <c r="M16" s="2">
        <v>725</v>
      </c>
      <c r="N16" s="2">
        <v>94.25</v>
      </c>
      <c r="O16" s="2">
        <v>0</v>
      </c>
      <c r="P16" s="2">
        <v>0</v>
      </c>
      <c r="Q16" s="2">
        <v>819.25</v>
      </c>
      <c r="R16"/>
      <c r="S16" t="s">
        <v>1</v>
      </c>
    </row>
    <row r="17" spans="1:19" x14ac:dyDescent="0.25">
      <c r="A17" t="s">
        <v>7981</v>
      </c>
      <c r="B17" t="s">
        <v>9247</v>
      </c>
      <c r="C17" t="s">
        <v>1</v>
      </c>
      <c r="D17" t="s">
        <v>0</v>
      </c>
      <c r="E17" t="s">
        <v>9233</v>
      </c>
      <c r="F17" t="s">
        <v>9240</v>
      </c>
      <c r="G17">
        <v>188</v>
      </c>
      <c r="H17">
        <v>188</v>
      </c>
      <c r="I17" t="s">
        <v>3864</v>
      </c>
      <c r="J17" t="s">
        <v>9224</v>
      </c>
      <c r="K17" s="2">
        <v>0</v>
      </c>
      <c r="L17" s="2">
        <v>0</v>
      </c>
      <c r="M17" s="2">
        <v>18640</v>
      </c>
      <c r="N17" s="2">
        <v>2423.2000000000003</v>
      </c>
      <c r="O17" s="2">
        <v>0</v>
      </c>
      <c r="P17" s="2">
        <v>0</v>
      </c>
      <c r="Q17" s="2">
        <v>21063.200000000001</v>
      </c>
      <c r="R17"/>
      <c r="S17" t="s">
        <v>1</v>
      </c>
    </row>
    <row r="18" spans="1:19" x14ac:dyDescent="0.25">
      <c r="A18" t="s">
        <v>7981</v>
      </c>
      <c r="B18" t="s">
        <v>9247</v>
      </c>
      <c r="C18" t="s">
        <v>1</v>
      </c>
      <c r="D18" t="s">
        <v>0</v>
      </c>
      <c r="E18" t="s">
        <v>9233</v>
      </c>
      <c r="F18" t="s">
        <v>9240</v>
      </c>
      <c r="G18">
        <v>187</v>
      </c>
      <c r="H18">
        <v>187</v>
      </c>
      <c r="I18" t="s">
        <v>9222</v>
      </c>
      <c r="J18" t="s">
        <v>9223</v>
      </c>
      <c r="K18" s="2">
        <v>0</v>
      </c>
      <c r="L18" s="2">
        <v>0</v>
      </c>
      <c r="M18" s="2">
        <v>663.72</v>
      </c>
      <c r="N18" s="2">
        <v>86.283600000000007</v>
      </c>
      <c r="O18" s="2">
        <v>0</v>
      </c>
      <c r="P18" s="2">
        <v>0</v>
      </c>
      <c r="Q18" s="2">
        <v>750.00360000000001</v>
      </c>
      <c r="R18"/>
      <c r="S18" t="s">
        <v>1</v>
      </c>
    </row>
    <row r="19" spans="1:19" ht="15.75" thickBot="1" x14ac:dyDescent="0.3">
      <c r="A19" t="s">
        <v>7944</v>
      </c>
      <c r="B19" t="s">
        <v>9248</v>
      </c>
      <c r="C19" t="s">
        <v>1</v>
      </c>
      <c r="D19" t="s">
        <v>0</v>
      </c>
      <c r="E19" t="s">
        <v>9233</v>
      </c>
      <c r="F19" t="s">
        <v>9240</v>
      </c>
      <c r="G19">
        <v>186</v>
      </c>
      <c r="H19">
        <v>186</v>
      </c>
      <c r="I19" t="s">
        <v>9220</v>
      </c>
      <c r="J19" t="s">
        <v>9221</v>
      </c>
      <c r="K19" s="2">
        <v>0</v>
      </c>
      <c r="L19" s="2">
        <v>0</v>
      </c>
      <c r="M19" s="2">
        <v>20</v>
      </c>
      <c r="N19" s="2">
        <v>2.6</v>
      </c>
      <c r="O19" s="2">
        <v>0</v>
      </c>
      <c r="P19" s="2">
        <v>0</v>
      </c>
      <c r="Q19" s="2">
        <v>22.6</v>
      </c>
      <c r="R19"/>
      <c r="S19" t="s">
        <v>1</v>
      </c>
    </row>
    <row r="20" spans="1:19" ht="15.75" thickBot="1" x14ac:dyDescent="0.3">
      <c r="A20" s="136"/>
      <c r="B20" s="136"/>
      <c r="C20" s="136"/>
      <c r="D20" s="136"/>
      <c r="E20" s="136"/>
      <c r="F20" s="136"/>
      <c r="G20" s="136"/>
      <c r="H20" s="136"/>
      <c r="I20" s="136"/>
      <c r="J20" s="137"/>
      <c r="K20" s="4">
        <f>+SUBTOTAL(9,Tabla2[VENTA EXENTA])</f>
        <v>0</v>
      </c>
      <c r="L20" s="4">
        <f>+SUBTOTAL(9,Tabla2[VENTA NO SUJETA])</f>
        <v>0</v>
      </c>
      <c r="M20" s="3">
        <f>+SUBTOTAL(9,Tabla2[V. GRAVADA])</f>
        <v>50817.100000000006</v>
      </c>
      <c r="N20" s="4">
        <f>+SUBTOTAL(9,Tabla2[D.FISCAL])</f>
        <v>6606.2230000000009</v>
      </c>
      <c r="O20" s="4">
        <f>+SUBTOTAL(9,Tabla2[V CTA DE 3])</f>
        <v>0</v>
      </c>
      <c r="P20" s="4">
        <f>+SUBTOTAL(9,Tabla2[D. FISCAL A 3])</f>
        <v>0</v>
      </c>
      <c r="Q20" s="4">
        <f>+SUBTOTAL(9,Tabla2[VENTA TOTAL])</f>
        <v>57423.322999999997</v>
      </c>
      <c r="R20" s="31"/>
    </row>
    <row r="4773" spans="1:19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4778" spans="1:19" x14ac:dyDescent="0.25">
      <c r="S4778" s="42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  <row r="9760" spans="1:19" x14ac:dyDescent="0.25">
      <c r="S9760" s="2"/>
    </row>
    <row r="9761" spans="19:19" x14ac:dyDescent="0.25">
      <c r="S9761" s="2"/>
    </row>
  </sheetData>
  <mergeCells count="1">
    <mergeCell ref="A20:J20"/>
  </mergeCells>
  <phoneticPr fontId="8" type="noConversion"/>
  <conditionalFormatting sqref="G1:G1048576">
    <cfRule type="duplicateValues" dxfId="106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8328</v>
      </c>
      <c r="XFD2" t="s">
        <v>7944</v>
      </c>
    </row>
    <row r="3" spans="2:4 16384:16384" x14ac:dyDescent="0.25">
      <c r="B3" s="67" t="s">
        <v>2</v>
      </c>
      <c r="D3" s="7" t="s">
        <v>9378</v>
      </c>
      <c r="XFD3" t="s">
        <v>7981</v>
      </c>
    </row>
    <row r="4" spans="2:4 16384:16384" hidden="1" x14ac:dyDescent="0.25">
      <c r="B4" s="67" t="s">
        <v>3</v>
      </c>
      <c r="D4" s="73" t="s">
        <v>1</v>
      </c>
      <c r="XFD4" t="s">
        <v>8153</v>
      </c>
    </row>
    <row r="5" spans="2:4 16384:16384" ht="14.25" hidden="1" customHeight="1" x14ac:dyDescent="0.25">
      <c r="B5" s="68" t="s">
        <v>4</v>
      </c>
      <c r="D5" s="73" t="s">
        <v>9232</v>
      </c>
      <c r="XFD5" t="s">
        <v>8265</v>
      </c>
    </row>
    <row r="6" spans="2:4 16384:16384" ht="14.25" hidden="1" customHeight="1" x14ac:dyDescent="0.25">
      <c r="B6" s="69" t="s">
        <v>69</v>
      </c>
      <c r="D6" s="74" t="s">
        <v>9233</v>
      </c>
      <c r="XFD6" t="s">
        <v>8322</v>
      </c>
    </row>
    <row r="7" spans="2:4 16384:16384" ht="14.25" hidden="1" customHeight="1" x14ac:dyDescent="0.25">
      <c r="B7" s="69" t="s">
        <v>68</v>
      </c>
      <c r="D7" s="74" t="s">
        <v>9234</v>
      </c>
      <c r="XFD7" t="s">
        <v>8323</v>
      </c>
    </row>
    <row r="8" spans="2:4 16384:16384" ht="14.25" customHeight="1" x14ac:dyDescent="0.25">
      <c r="B8" s="69" t="s">
        <v>67</v>
      </c>
      <c r="D8" s="51"/>
      <c r="XFD8" t="s">
        <v>8324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7981</v>
      </c>
    </row>
    <row r="16" spans="2:4 16384:16384" ht="14.25" customHeight="1" x14ac:dyDescent="0.25">
      <c r="B16" s="67" t="s">
        <v>61</v>
      </c>
      <c r="D16" s="70">
        <v>0</v>
      </c>
      <c r="XFD16" t="s">
        <v>8153</v>
      </c>
    </row>
    <row r="17" spans="2:4" x14ac:dyDescent="0.25">
      <c r="B17" s="67" t="s">
        <v>60</v>
      </c>
      <c r="D17" s="71">
        <v>0</v>
      </c>
    </row>
    <row r="18" spans="2:4" x14ac:dyDescent="0.25">
      <c r="B18" s="67" t="s">
        <v>59</v>
      </c>
      <c r="D18" s="71">
        <v>0</v>
      </c>
    </row>
    <row r="19" spans="2:4" x14ac:dyDescent="0.25">
      <c r="B19" s="67" t="s">
        <v>58</v>
      </c>
      <c r="D19" s="71">
        <v>0</v>
      </c>
    </row>
    <row r="20" spans="2:4" x14ac:dyDescent="0.25">
      <c r="B20" s="67" t="s">
        <v>57</v>
      </c>
      <c r="D20" s="71">
        <v>0</v>
      </c>
    </row>
    <row r="21" spans="2:4" x14ac:dyDescent="0.25">
      <c r="B21" s="67" t="s">
        <v>56</v>
      </c>
      <c r="D21" s="71">
        <v>0</v>
      </c>
    </row>
    <row r="22" spans="2:4" x14ac:dyDescent="0.25">
      <c r="B22" s="67" t="s">
        <v>19</v>
      </c>
      <c r="D22" s="71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16"/>
  <sheetViews>
    <sheetView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8328</v>
      </c>
      <c r="B3" t="s">
        <v>9378</v>
      </c>
      <c r="C3" t="s">
        <v>1</v>
      </c>
      <c r="D3" t="s">
        <v>9232</v>
      </c>
      <c r="E3" t="s">
        <v>9233</v>
      </c>
      <c r="F3" t="s">
        <v>9234</v>
      </c>
      <c r="G3">
        <v>60</v>
      </c>
      <c r="H3">
        <v>60</v>
      </c>
      <c r="I3">
        <v>60</v>
      </c>
      <c r="J3">
        <v>60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5996</v>
      </c>
      <c r="S3" s="2">
        <v>0</v>
      </c>
      <c r="T3" s="2">
        <v>0</v>
      </c>
      <c r="U3" s="2">
        <v>5996</v>
      </c>
      <c r="V3" t="s">
        <v>55</v>
      </c>
    </row>
    <row r="4" spans="1:22" x14ac:dyDescent="0.25">
      <c r="A4" t="s">
        <v>8328</v>
      </c>
      <c r="B4" t="s">
        <v>9378</v>
      </c>
      <c r="C4" t="s">
        <v>1</v>
      </c>
      <c r="D4" t="s">
        <v>9232</v>
      </c>
      <c r="E4" t="s">
        <v>9233</v>
      </c>
      <c r="F4" t="s">
        <v>9234</v>
      </c>
      <c r="G4">
        <v>59</v>
      </c>
      <c r="H4">
        <v>59</v>
      </c>
      <c r="I4">
        <v>59</v>
      </c>
      <c r="J4">
        <v>59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5009</v>
      </c>
      <c r="S4" s="2">
        <v>0</v>
      </c>
      <c r="T4" s="2">
        <v>0</v>
      </c>
      <c r="U4" s="2">
        <v>5009</v>
      </c>
      <c r="V4" t="s">
        <v>55</v>
      </c>
    </row>
    <row r="5" spans="1:22" x14ac:dyDescent="0.25">
      <c r="A5" t="s">
        <v>8328</v>
      </c>
      <c r="B5" t="s">
        <v>9378</v>
      </c>
      <c r="C5" t="s">
        <v>1</v>
      </c>
      <c r="D5" t="s">
        <v>9232</v>
      </c>
      <c r="E5" t="s">
        <v>9233</v>
      </c>
      <c r="F5" t="s">
        <v>9234</v>
      </c>
      <c r="G5">
        <v>58</v>
      </c>
      <c r="H5">
        <v>58</v>
      </c>
      <c r="I5">
        <v>58</v>
      </c>
      <c r="J5">
        <v>58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6130</v>
      </c>
      <c r="S5" s="2">
        <v>0</v>
      </c>
      <c r="T5" s="2">
        <v>0</v>
      </c>
      <c r="U5" s="2">
        <v>6130</v>
      </c>
      <c r="V5" t="s">
        <v>55</v>
      </c>
    </row>
    <row r="6" spans="1:22" x14ac:dyDescent="0.25">
      <c r="A6" t="s">
        <v>8328</v>
      </c>
      <c r="B6" t="s">
        <v>9376</v>
      </c>
      <c r="C6" t="s">
        <v>1</v>
      </c>
      <c r="D6" t="s">
        <v>7706</v>
      </c>
      <c r="E6" t="s">
        <v>9233</v>
      </c>
      <c r="F6" t="s">
        <v>9377</v>
      </c>
      <c r="G6">
        <v>25</v>
      </c>
      <c r="H6">
        <v>25</v>
      </c>
      <c r="I6">
        <v>25</v>
      </c>
      <c r="J6">
        <v>25</v>
      </c>
      <c r="L6" s="2">
        <v>0</v>
      </c>
      <c r="M6" s="2">
        <v>0</v>
      </c>
      <c r="N6" s="2">
        <v>0</v>
      </c>
      <c r="O6" s="2">
        <v>68.14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68.14</v>
      </c>
      <c r="V6" t="s">
        <v>55</v>
      </c>
    </row>
    <row r="7" spans="1:22" x14ac:dyDescent="0.25">
      <c r="A7" t="s">
        <v>8324</v>
      </c>
      <c r="B7" t="s">
        <v>9231</v>
      </c>
      <c r="C7" t="s">
        <v>1</v>
      </c>
      <c r="D7" s="1" t="s">
        <v>9232</v>
      </c>
      <c r="E7" t="s">
        <v>9233</v>
      </c>
      <c r="F7" t="s">
        <v>9234</v>
      </c>
      <c r="G7">
        <v>57</v>
      </c>
      <c r="H7">
        <v>57</v>
      </c>
      <c r="I7">
        <v>57</v>
      </c>
      <c r="J7">
        <v>57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7522.5</v>
      </c>
      <c r="S7" s="2">
        <v>0</v>
      </c>
      <c r="T7" s="2">
        <v>0</v>
      </c>
      <c r="U7" s="2">
        <v>7522.5</v>
      </c>
      <c r="V7" t="s">
        <v>55</v>
      </c>
    </row>
    <row r="8" spans="1:22" x14ac:dyDescent="0.25">
      <c r="A8" t="s">
        <v>8324</v>
      </c>
      <c r="B8" t="s">
        <v>9235</v>
      </c>
      <c r="C8" t="s">
        <v>1</v>
      </c>
      <c r="D8" s="1" t="s">
        <v>9232</v>
      </c>
      <c r="E8" t="s">
        <v>9233</v>
      </c>
      <c r="F8" t="s">
        <v>9234</v>
      </c>
      <c r="G8">
        <v>56</v>
      </c>
      <c r="H8">
        <v>56</v>
      </c>
      <c r="I8">
        <v>56</v>
      </c>
      <c r="J8">
        <v>56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7385</v>
      </c>
      <c r="S8" s="2">
        <v>0</v>
      </c>
      <c r="T8" s="2">
        <v>0</v>
      </c>
      <c r="U8" s="2">
        <v>7385</v>
      </c>
      <c r="V8" t="s">
        <v>55</v>
      </c>
    </row>
    <row r="9" spans="1:22" x14ac:dyDescent="0.25">
      <c r="A9" t="s">
        <v>8265</v>
      </c>
      <c r="B9" t="s">
        <v>9236</v>
      </c>
      <c r="C9" t="s">
        <v>1</v>
      </c>
      <c r="D9" s="1" t="s">
        <v>9232</v>
      </c>
      <c r="E9" t="s">
        <v>9233</v>
      </c>
      <c r="F9" t="s">
        <v>9234</v>
      </c>
      <c r="G9">
        <v>55</v>
      </c>
      <c r="H9">
        <v>55</v>
      </c>
      <c r="I9">
        <v>55</v>
      </c>
      <c r="J9">
        <v>55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350</v>
      </c>
      <c r="S9" s="2">
        <v>0</v>
      </c>
      <c r="T9" s="2">
        <v>0</v>
      </c>
      <c r="U9" s="2">
        <v>350</v>
      </c>
      <c r="V9" t="s">
        <v>55</v>
      </c>
    </row>
    <row r="10" spans="1:22" x14ac:dyDescent="0.25">
      <c r="A10" t="s">
        <v>8265</v>
      </c>
      <c r="B10" t="s">
        <v>9236</v>
      </c>
      <c r="C10" t="s">
        <v>1</v>
      </c>
      <c r="D10" s="1" t="s">
        <v>9232</v>
      </c>
      <c r="E10" t="s">
        <v>9233</v>
      </c>
      <c r="F10" t="s">
        <v>9234</v>
      </c>
      <c r="G10">
        <v>54</v>
      </c>
      <c r="H10">
        <v>54</v>
      </c>
      <c r="I10">
        <v>54</v>
      </c>
      <c r="J10">
        <v>54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t="s">
        <v>55</v>
      </c>
    </row>
    <row r="11" spans="1:22" x14ac:dyDescent="0.25">
      <c r="A11" t="s">
        <v>8153</v>
      </c>
      <c r="B11" t="s">
        <v>9237</v>
      </c>
      <c r="C11" t="s">
        <v>1</v>
      </c>
      <c r="D11" s="1" t="s">
        <v>9232</v>
      </c>
      <c r="E11" t="s">
        <v>9233</v>
      </c>
      <c r="F11" t="s">
        <v>9234</v>
      </c>
      <c r="G11">
        <v>53</v>
      </c>
      <c r="H11">
        <v>53</v>
      </c>
      <c r="I11">
        <v>53</v>
      </c>
      <c r="J11">
        <v>53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9105</v>
      </c>
      <c r="S11" s="2">
        <v>0</v>
      </c>
      <c r="T11" s="2">
        <v>0</v>
      </c>
      <c r="U11" s="2">
        <v>9105</v>
      </c>
      <c r="V11" t="s">
        <v>55</v>
      </c>
    </row>
    <row r="12" spans="1:22" x14ac:dyDescent="0.25">
      <c r="A12" t="s">
        <v>8153</v>
      </c>
      <c r="B12" t="s">
        <v>9238</v>
      </c>
      <c r="C12" t="s">
        <v>1</v>
      </c>
      <c r="D12" s="1" t="s">
        <v>9232</v>
      </c>
      <c r="E12" t="s">
        <v>9233</v>
      </c>
      <c r="F12" t="s">
        <v>9234</v>
      </c>
      <c r="G12">
        <v>52</v>
      </c>
      <c r="H12">
        <v>52</v>
      </c>
      <c r="I12">
        <v>52</v>
      </c>
      <c r="J12">
        <v>52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12105</v>
      </c>
      <c r="S12" s="2">
        <v>0</v>
      </c>
      <c r="T12" s="2">
        <v>0</v>
      </c>
      <c r="U12" s="2">
        <v>12105</v>
      </c>
      <c r="V12" t="s">
        <v>55</v>
      </c>
    </row>
    <row r="13" spans="1:22" ht="15.75" thickBot="1" x14ac:dyDescent="0.3">
      <c r="A13" t="s">
        <v>8153</v>
      </c>
      <c r="B13" t="s">
        <v>9238</v>
      </c>
      <c r="C13" t="s">
        <v>1</v>
      </c>
      <c r="D13" s="1" t="s">
        <v>9232</v>
      </c>
      <c r="E13" t="s">
        <v>9233</v>
      </c>
      <c r="F13" t="s">
        <v>9234</v>
      </c>
      <c r="G13">
        <v>51</v>
      </c>
      <c r="H13">
        <v>51</v>
      </c>
      <c r="I13">
        <v>51</v>
      </c>
      <c r="J13">
        <v>51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t="s">
        <v>55</v>
      </c>
    </row>
    <row r="14" spans="1:22" ht="15.75" thickBot="1" x14ac:dyDescent="0.3">
      <c r="A14" s="135" t="s">
        <v>76</v>
      </c>
      <c r="B14" s="136"/>
      <c r="C14" s="136"/>
      <c r="D14" s="136"/>
      <c r="E14" s="136"/>
      <c r="F14" s="136"/>
      <c r="G14" s="136"/>
      <c r="H14" s="136"/>
      <c r="I14" s="136"/>
      <c r="J14" s="136"/>
      <c r="K14" s="137"/>
      <c r="L14" s="4">
        <f>+SUBTOTAL(9,Tabla3[V EXENTA])</f>
        <v>0</v>
      </c>
      <c r="M14" s="4">
        <f>+SUBTOTAL(9,Tabla3[VENTAS NO])</f>
        <v>0</v>
      </c>
      <c r="N14" s="4">
        <f>+SUBTOTAL(9,Tabla3[V NO SUJETAS])</f>
        <v>0</v>
      </c>
      <c r="O14" s="4">
        <f>+SUBTOTAL(9,Tabla3[V GRAVADAS])</f>
        <v>68.14</v>
      </c>
      <c r="P14" s="4">
        <f>+SUBTOTAL(9,Tabla3[EX IN CA])</f>
        <v>0</v>
      </c>
      <c r="Q14" s="4">
        <f>+SUBTOTAL(9,Tabla3[EX OUT CA])</f>
        <v>0</v>
      </c>
      <c r="R14" s="4">
        <f>+SUBTOTAL(9,Tabla3[EX SERVICE])</f>
        <v>53602.5</v>
      </c>
      <c r="S14" s="4">
        <f>+SUBTOTAL(9,Tabla3[V ZONA FRAN])</f>
        <v>0</v>
      </c>
      <c r="T14" s="4">
        <f>+SUBTOTAL(9,Tabla3[V CTA A 3ERO])</f>
        <v>0</v>
      </c>
      <c r="U14" s="4">
        <f>+SUBTOTAL(9,Tabla3[TOTAL VENTA])</f>
        <v>53670.64</v>
      </c>
    </row>
    <row r="15" spans="1:22" x14ac:dyDescent="0.25">
      <c r="O15" s="2">
        <f>O14/1.13</f>
        <v>60.300884955752217</v>
      </c>
    </row>
    <row r="16" spans="1:22" x14ac:dyDescent="0.25">
      <c r="O16" s="2">
        <f>O15*0.13</f>
        <v>7.8391150442477882</v>
      </c>
    </row>
  </sheetData>
  <mergeCells count="1">
    <mergeCell ref="A14:K14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8493</v>
      </c>
      <c r="B1" s="58" t="s">
        <v>8494</v>
      </c>
      <c r="C1" s="58" t="s">
        <v>8495</v>
      </c>
      <c r="D1" s="59" t="s">
        <v>8496</v>
      </c>
      <c r="E1" s="61" t="s">
        <v>8497</v>
      </c>
      <c r="F1" s="62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8499</v>
      </c>
      <c r="B1" s="58" t="s">
        <v>8500</v>
      </c>
      <c r="C1" s="58" t="s">
        <v>8501</v>
      </c>
      <c r="D1" s="58" t="s">
        <v>8502</v>
      </c>
      <c r="E1" s="58" t="s">
        <v>8503</v>
      </c>
      <c r="F1" s="64" t="s">
        <v>8504</v>
      </c>
      <c r="G1" s="58" t="s">
        <v>8494</v>
      </c>
      <c r="H1" s="59" t="s">
        <v>8496</v>
      </c>
      <c r="I1" s="59" t="s">
        <v>14</v>
      </c>
      <c r="J1" s="60" t="s">
        <v>7737</v>
      </c>
      <c r="K1" s="60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6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8482</v>
      </c>
      <c r="B1" s="53" t="s">
        <v>17</v>
      </c>
      <c r="C1" s="54" t="s">
        <v>8485</v>
      </c>
      <c r="D1" s="54" t="s">
        <v>8492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3106</v>
      </c>
    </row>
    <row r="6" spans="2:6" x14ac:dyDescent="0.25">
      <c r="B6" s="23" t="s">
        <v>2</v>
      </c>
      <c r="D6" s="49"/>
      <c r="F6" s="13"/>
    </row>
    <row r="7" spans="2:6" x14ac:dyDescent="0.25">
      <c r="B7" s="23" t="s">
        <v>4</v>
      </c>
      <c r="D7" s="50" t="s">
        <v>8264</v>
      </c>
    </row>
    <row r="8" spans="2:6" x14ac:dyDescent="0.25">
      <c r="B8" s="23" t="s">
        <v>68</v>
      </c>
      <c r="D8" s="50" t="s">
        <v>9340</v>
      </c>
    </row>
    <row r="9" spans="2:6" x14ac:dyDescent="0.25">
      <c r="B9" s="23" t="s">
        <v>5</v>
      </c>
      <c r="D9" s="50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0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8" t="s">
        <v>7714</v>
      </c>
      <c r="E1" s="17" t="s">
        <v>7715</v>
      </c>
      <c r="F1" s="17" t="s">
        <v>7716</v>
      </c>
      <c r="G1" s="17" t="s">
        <v>7717</v>
      </c>
      <c r="H1" s="79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8324</v>
      </c>
      <c r="B2"/>
      <c r="C2" t="s">
        <v>3106</v>
      </c>
      <c r="D2" s="13">
        <v>45087</v>
      </c>
      <c r="E2" t="s">
        <v>8264</v>
      </c>
      <c r="F2" t="s">
        <v>9340</v>
      </c>
      <c r="G2" t="s">
        <v>9341</v>
      </c>
      <c r="H2" s="2">
        <v>2580</v>
      </c>
      <c r="I2" s="2">
        <v>25.8</v>
      </c>
      <c r="J2">
        <v>7</v>
      </c>
    </row>
    <row r="3" spans="1:10" s="18" customFormat="1" x14ac:dyDescent="0.25">
      <c r="A3"/>
      <c r="B3"/>
      <c r="C3"/>
      <c r="D3" s="13"/>
      <c r="E3" s="1"/>
      <c r="F3" s="34"/>
      <c r="G3" s="34"/>
      <c r="H3" s="75"/>
      <c r="I3" s="2"/>
      <c r="J3" s="81"/>
    </row>
    <row r="4" spans="1:10" s="18" customFormat="1" x14ac:dyDescent="0.25">
      <c r="A4" t="s">
        <v>7719</v>
      </c>
      <c r="B4"/>
      <c r="C4"/>
      <c r="D4" s="13"/>
      <c r="E4" s="15">
        <f>SUBTOTAL(109,Tabla6[Tipo de documento])</f>
        <v>0</v>
      </c>
      <c r="F4" s="15">
        <f>SUBTOTAL(109,Tabla6[Serie])</f>
        <v>0</v>
      </c>
      <c r="G4" s="15"/>
      <c r="H4" s="36">
        <f>SUBTOTAL(109,Tabla6[Monto sujeto])</f>
        <v>2580</v>
      </c>
      <c r="I4" s="36">
        <f>SUBTOTAL(109,Tabla6[Monto Retención 1%])</f>
        <v>25.8</v>
      </c>
      <c r="J4" s="19">
        <f>SUBTOTAL(109,Tabla6[ANEXO])</f>
        <v>7</v>
      </c>
    </row>
    <row r="5" spans="1:10" s="18" customFormat="1" x14ac:dyDescent="0.25">
      <c r="A5" s="1"/>
      <c r="B5" s="1"/>
      <c r="C5" s="1"/>
      <c r="D5" s="13"/>
      <c r="E5" s="1"/>
      <c r="F5" s="1"/>
      <c r="G5" s="19"/>
      <c r="H5" s="80"/>
      <c r="I5" s="80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0"/>
      <c r="I6" s="80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0"/>
      <c r="I7" s="80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0"/>
      <c r="I8" s="80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0"/>
      <c r="I9" s="80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0"/>
      <c r="I10" s="80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0"/>
      <c r="I11" s="80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0"/>
      <c r="I12" s="80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0"/>
      <c r="I13" s="80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0"/>
      <c r="I14" s="80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0"/>
      <c r="I15" s="80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0"/>
      <c r="I16" s="80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0"/>
      <c r="I17" s="80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0"/>
      <c r="I18" s="80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0"/>
      <c r="I19" s="80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0"/>
      <c r="I20" s="80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0"/>
      <c r="I21" s="80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0"/>
      <c r="I22" s="80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0"/>
      <c r="I23" s="80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0"/>
      <c r="I24" s="80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0"/>
      <c r="I25" s="80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0"/>
      <c r="I26" s="80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0"/>
      <c r="I27" s="80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0"/>
      <c r="I28" s="80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0"/>
      <c r="I29" s="80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0"/>
      <c r="I30" s="80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0"/>
      <c r="I31" s="80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0"/>
      <c r="I32" s="80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0"/>
      <c r="I33" s="80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0"/>
      <c r="I34" s="80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0"/>
      <c r="I35" s="80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0"/>
      <c r="I36" s="80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0"/>
      <c r="I37" s="80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0"/>
      <c r="I38" s="80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0"/>
      <c r="I39" s="80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0"/>
      <c r="I40" s="80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0"/>
      <c r="I41" s="80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0"/>
      <c r="I42" s="80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0"/>
      <c r="I43" s="80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0"/>
      <c r="I44" s="80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0"/>
      <c r="I45" s="80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0"/>
      <c r="I46" s="80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0"/>
      <c r="I47" s="80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0"/>
      <c r="I48" s="80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0"/>
      <c r="I49" s="80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0"/>
      <c r="I50" s="80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0"/>
      <c r="I51" s="80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0"/>
      <c r="I52" s="80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0"/>
      <c r="I53" s="80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0"/>
      <c r="I54" s="80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0"/>
      <c r="I55" s="80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0"/>
      <c r="I56" s="80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0"/>
      <c r="I57" s="80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0"/>
      <c r="I58" s="80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0"/>
      <c r="I59" s="80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0"/>
      <c r="I60" s="80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0"/>
      <c r="I61" s="80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0"/>
      <c r="I62" s="80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0"/>
      <c r="I63" s="80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0"/>
      <c r="I64" s="80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0"/>
      <c r="I65" s="80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0"/>
      <c r="I66" s="80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0"/>
      <c r="I67" s="80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0"/>
      <c r="I68" s="80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0"/>
      <c r="I69" s="80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0"/>
      <c r="I70" s="80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0"/>
      <c r="I71" s="80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0"/>
      <c r="I72" s="80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0"/>
      <c r="I73" s="80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0"/>
      <c r="I74" s="80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0"/>
      <c r="I75" s="80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0"/>
      <c r="I76" s="80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0"/>
      <c r="I77" s="80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0"/>
      <c r="I78" s="80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0"/>
      <c r="I79" s="80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0"/>
      <c r="I80" s="80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0"/>
      <c r="I81" s="80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0"/>
      <c r="I82" s="80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0"/>
      <c r="I83" s="80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0"/>
      <c r="I84" s="80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0"/>
      <c r="I85" s="80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0"/>
      <c r="I86" s="80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0"/>
      <c r="I87" s="80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0"/>
      <c r="I88" s="80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0"/>
      <c r="I89" s="80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0"/>
      <c r="I90" s="80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0"/>
      <c r="I91" s="80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0"/>
      <c r="I92" s="80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0"/>
      <c r="I93" s="80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0"/>
      <c r="I94" s="80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0"/>
      <c r="I95" s="80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0"/>
      <c r="I96" s="80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0"/>
      <c r="I97" s="80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0"/>
      <c r="I98" s="80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0"/>
      <c r="I99" s="80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0"/>
      <c r="I100" s="80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0"/>
      <c r="I101" s="80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0"/>
      <c r="I102" s="80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0"/>
      <c r="I103" s="80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0"/>
      <c r="I104" s="80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0"/>
      <c r="I105" s="80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0"/>
      <c r="I106" s="80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0"/>
      <c r="I107" s="80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0"/>
      <c r="I108" s="80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0"/>
      <c r="I109" s="80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0"/>
      <c r="I110" s="80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0"/>
      <c r="I111" s="80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0"/>
      <c r="I112" s="80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0"/>
      <c r="I113" s="80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0"/>
      <c r="I114" s="80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0"/>
      <c r="I115" s="80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0"/>
      <c r="I116" s="80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0"/>
      <c r="I117" s="80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0"/>
      <c r="I118" s="80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0"/>
      <c r="I119" s="80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0"/>
      <c r="I120" s="80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0"/>
      <c r="I121" s="80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0"/>
      <c r="I122" s="80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0"/>
      <c r="I123" s="80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0"/>
      <c r="I124" s="80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0"/>
      <c r="I125" s="80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0"/>
      <c r="I126" s="80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0"/>
      <c r="I127" s="80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0"/>
      <c r="I128" s="80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0"/>
      <c r="I129" s="80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0"/>
      <c r="I130" s="80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0"/>
      <c r="I131" s="80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0"/>
      <c r="I132" s="80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0"/>
      <c r="I133" s="80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0"/>
      <c r="I134" s="80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0"/>
      <c r="I135" s="80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0"/>
      <c r="I136" s="80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0"/>
      <c r="I137" s="80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0"/>
      <c r="I138" s="80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0"/>
      <c r="I139" s="80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0"/>
      <c r="I140" s="80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0"/>
      <c r="I141" s="80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0"/>
      <c r="I142" s="80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0"/>
      <c r="I143" s="80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0"/>
      <c r="I144" s="80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0"/>
      <c r="I145" s="80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0"/>
      <c r="I146" s="80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0"/>
      <c r="I147" s="80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0"/>
      <c r="I148" s="80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0"/>
      <c r="I149" s="80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0"/>
      <c r="I150" s="80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0"/>
      <c r="I151" s="80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0"/>
      <c r="I152" s="80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0"/>
      <c r="I153" s="80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0"/>
      <c r="I154" s="80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0"/>
      <c r="I155" s="80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0"/>
      <c r="I156" s="80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0"/>
      <c r="I157" s="80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0"/>
      <c r="I158" s="80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0"/>
      <c r="I159" s="80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0"/>
      <c r="I160" s="80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0"/>
      <c r="I161" s="80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0"/>
      <c r="I162" s="80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0"/>
      <c r="I163" s="80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0"/>
      <c r="I164" s="80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0"/>
      <c r="I165" s="80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0"/>
      <c r="I166" s="80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0"/>
      <c r="I167" s="80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0"/>
      <c r="I168" s="80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0"/>
      <c r="I169" s="80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0"/>
      <c r="I170" s="80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0"/>
      <c r="I171" s="80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0"/>
      <c r="I172" s="80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0"/>
      <c r="I173" s="80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0"/>
      <c r="I174" s="80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0"/>
      <c r="I175" s="80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0"/>
      <c r="I176" s="80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0"/>
      <c r="I177" s="80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0"/>
      <c r="I178" s="80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0"/>
      <c r="I179" s="80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0"/>
      <c r="I180" s="80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0"/>
      <c r="I181" s="80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0"/>
      <c r="I182" s="80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0"/>
      <c r="I183" s="80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0"/>
      <c r="I184" s="80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0"/>
      <c r="I185" s="80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0"/>
      <c r="I186" s="80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0"/>
      <c r="I187" s="80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0"/>
      <c r="I188" s="80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0"/>
      <c r="I189" s="80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0"/>
      <c r="I190" s="80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0"/>
      <c r="I191" s="80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0"/>
      <c r="I192" s="80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0"/>
      <c r="I193" s="80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0"/>
      <c r="I194" s="80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0"/>
      <c r="I195" s="80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0"/>
      <c r="I196" s="80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0"/>
      <c r="I197" s="80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0"/>
      <c r="I198" s="80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0"/>
      <c r="I199" s="80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0"/>
      <c r="I200" s="80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0"/>
      <c r="I201" s="80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0"/>
      <c r="I202" s="80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0"/>
      <c r="I203" s="80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0"/>
      <c r="I204" s="80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0"/>
      <c r="I205" s="80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0"/>
      <c r="I206" s="80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0"/>
      <c r="I207" s="80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0"/>
      <c r="I208" s="80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0"/>
      <c r="I209" s="80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0"/>
      <c r="I210" s="80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0"/>
      <c r="I211" s="80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0"/>
      <c r="I212" s="80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0"/>
      <c r="I213" s="80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0"/>
      <c r="I214" s="80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0"/>
      <c r="I215" s="80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0"/>
      <c r="I216" s="80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0"/>
      <c r="I217" s="80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0"/>
      <c r="I218" s="80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0"/>
      <c r="I219" s="80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0"/>
      <c r="I220" s="80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0"/>
      <c r="I221" s="80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0"/>
      <c r="I222" s="80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0"/>
      <c r="I223" s="80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0"/>
      <c r="I224" s="80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0"/>
      <c r="I225" s="80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0"/>
      <c r="I226" s="80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0"/>
      <c r="I227" s="80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0"/>
      <c r="I228" s="80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0"/>
      <c r="I229" s="80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0"/>
      <c r="I230" s="80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0"/>
      <c r="I231" s="80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0"/>
      <c r="I232" s="80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0"/>
      <c r="I233" s="80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0"/>
      <c r="I234" s="80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0"/>
      <c r="I235" s="80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0"/>
      <c r="I236" s="80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0"/>
      <c r="I237" s="80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0"/>
      <c r="I238" s="80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0"/>
      <c r="I239" s="80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0"/>
      <c r="I240" s="80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0"/>
      <c r="I241" s="80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0"/>
      <c r="I242" s="80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0"/>
      <c r="I243" s="80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0"/>
      <c r="I244" s="80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0"/>
      <c r="I245" s="80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0"/>
      <c r="I246" s="80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0"/>
      <c r="I247" s="80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0"/>
      <c r="I248" s="80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0"/>
      <c r="I249" s="80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0"/>
      <c r="I250" s="80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0"/>
      <c r="I251" s="80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0"/>
      <c r="I252" s="80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0"/>
      <c r="I253" s="80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0"/>
      <c r="I254" s="80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0"/>
      <c r="I255" s="80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0"/>
      <c r="I256" s="80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0"/>
      <c r="I257" s="80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0"/>
      <c r="I258" s="80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0"/>
      <c r="I259" s="80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0"/>
      <c r="I260" s="80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0"/>
      <c r="I261" s="80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0"/>
      <c r="I262" s="80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0"/>
      <c r="I263" s="80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0"/>
      <c r="I264" s="80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0"/>
      <c r="I265" s="80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0"/>
      <c r="I266" s="80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0"/>
      <c r="I267" s="80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0"/>
      <c r="I268" s="80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0"/>
      <c r="I269" s="80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0"/>
      <c r="I270" s="80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0"/>
      <c r="I271" s="80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0"/>
      <c r="I272" s="80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0"/>
      <c r="I273" s="80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80"/>
      <c r="I274" s="80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40"/>
  <sheetViews>
    <sheetView topLeftCell="A4519" workbookViewId="0">
      <selection activeCell="A4541" sqref="A4541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2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2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4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23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9014</v>
      </c>
      <c r="B4409" t="s">
        <v>9015</v>
      </c>
    </row>
    <row r="4410" spans="1:2" x14ac:dyDescent="0.25">
      <c r="A4410" s="1" t="s">
        <v>9016</v>
      </c>
      <c r="B4410" t="s">
        <v>9017</v>
      </c>
    </row>
    <row r="4411" spans="1:2" x14ac:dyDescent="0.25">
      <c r="A4411" s="1" t="s">
        <v>9018</v>
      </c>
      <c r="B4411" t="s">
        <v>9019</v>
      </c>
    </row>
    <row r="4412" spans="1:2" x14ac:dyDescent="0.25">
      <c r="A4412" s="1" t="s">
        <v>9029</v>
      </c>
      <c r="B4412" t="s">
        <v>9028</v>
      </c>
    </row>
    <row r="4413" spans="1:2" x14ac:dyDescent="0.25">
      <c r="A4413" s="1" t="s">
        <v>9031</v>
      </c>
      <c r="B4413" t="s">
        <v>9030</v>
      </c>
    </row>
    <row r="4414" spans="1:2" x14ac:dyDescent="0.25">
      <c r="A4414" s="1" t="s">
        <v>9032</v>
      </c>
      <c r="B4414" t="s">
        <v>9044</v>
      </c>
    </row>
    <row r="4415" spans="1:2" x14ac:dyDescent="0.25">
      <c r="A4415" s="1" t="s">
        <v>9033</v>
      </c>
      <c r="B4415" t="s">
        <v>9045</v>
      </c>
    </row>
    <row r="4416" spans="1:2" x14ac:dyDescent="0.25">
      <c r="A4416" s="1" t="s">
        <v>9034</v>
      </c>
      <c r="B4416" t="s">
        <v>9046</v>
      </c>
    </row>
    <row r="4417" spans="1:2" x14ac:dyDescent="0.25">
      <c r="A4417" s="1" t="s">
        <v>9035</v>
      </c>
      <c r="B4417" t="s">
        <v>9047</v>
      </c>
    </row>
    <row r="4418" spans="1:2" x14ac:dyDescent="0.25">
      <c r="A4418" s="1" t="s">
        <v>9036</v>
      </c>
      <c r="B4418" t="s">
        <v>9048</v>
      </c>
    </row>
    <row r="4419" spans="1:2" x14ac:dyDescent="0.25">
      <c r="A4419" s="1" t="s">
        <v>9037</v>
      </c>
      <c r="B4419" t="s">
        <v>9049</v>
      </c>
    </row>
    <row r="4420" spans="1:2" x14ac:dyDescent="0.25">
      <c r="A4420" s="1" t="s">
        <v>9038</v>
      </c>
      <c r="B4420" t="s">
        <v>9050</v>
      </c>
    </row>
    <row r="4421" spans="1:2" x14ac:dyDescent="0.25">
      <c r="A4421" s="1" t="s">
        <v>9039</v>
      </c>
      <c r="B4421" t="s">
        <v>9051</v>
      </c>
    </row>
    <row r="4422" spans="1:2" x14ac:dyDescent="0.25">
      <c r="A4422" s="1" t="s">
        <v>9040</v>
      </c>
      <c r="B4422" t="s">
        <v>9052</v>
      </c>
    </row>
    <row r="4423" spans="1:2" x14ac:dyDescent="0.25">
      <c r="A4423" s="1" t="s">
        <v>9041</v>
      </c>
      <c r="B4423" t="s">
        <v>9053</v>
      </c>
    </row>
    <row r="4424" spans="1:2" x14ac:dyDescent="0.25">
      <c r="A4424" s="1" t="s">
        <v>9042</v>
      </c>
      <c r="B4424" t="s">
        <v>9054</v>
      </c>
    </row>
    <row r="4425" spans="1:2" x14ac:dyDescent="0.25">
      <c r="A4425" s="1" t="s">
        <v>9043</v>
      </c>
      <c r="B4425" t="s">
        <v>9055</v>
      </c>
    </row>
    <row r="4426" spans="1:2" x14ac:dyDescent="0.25">
      <c r="A4426" s="1" t="s">
        <v>9056</v>
      </c>
      <c r="B4426" t="s">
        <v>9057</v>
      </c>
    </row>
    <row r="4427" spans="1:2" x14ac:dyDescent="0.25">
      <c r="A4427" s="1" t="s">
        <v>9058</v>
      </c>
      <c r="B4427" t="s">
        <v>9059</v>
      </c>
    </row>
    <row r="4428" spans="1:2" x14ac:dyDescent="0.25">
      <c r="A4428" s="1" t="s">
        <v>9060</v>
      </c>
      <c r="B4428" t="s">
        <v>9061</v>
      </c>
    </row>
    <row r="4429" spans="1:2" x14ac:dyDescent="0.25">
      <c r="A4429" s="1" t="s">
        <v>9062</v>
      </c>
      <c r="B4429" t="s">
        <v>9063</v>
      </c>
    </row>
    <row r="4430" spans="1:2" x14ac:dyDescent="0.25">
      <c r="A4430" s="1" t="s">
        <v>9064</v>
      </c>
      <c r="B4430" t="s">
        <v>9065</v>
      </c>
    </row>
    <row r="4431" spans="1:2" x14ac:dyDescent="0.25">
      <c r="A4431" s="1" t="s">
        <v>9066</v>
      </c>
      <c r="B4431" t="s">
        <v>9067</v>
      </c>
    </row>
    <row r="4432" spans="1:2" x14ac:dyDescent="0.25">
      <c r="A4432" s="1" t="s">
        <v>9068</v>
      </c>
      <c r="B4432" t="s">
        <v>9069</v>
      </c>
    </row>
    <row r="4433" spans="1:2" x14ac:dyDescent="0.25">
      <c r="A4433" s="1" t="s">
        <v>9070</v>
      </c>
      <c r="B4433" t="s">
        <v>9071</v>
      </c>
    </row>
    <row r="4434" spans="1:2" x14ac:dyDescent="0.25">
      <c r="A4434" s="1" t="s">
        <v>9072</v>
      </c>
      <c r="B4434" t="s">
        <v>9073</v>
      </c>
    </row>
    <row r="4435" spans="1:2" x14ac:dyDescent="0.25">
      <c r="A4435" s="1" t="s">
        <v>9074</v>
      </c>
      <c r="B4435" t="s">
        <v>9075</v>
      </c>
    </row>
    <row r="4436" spans="1:2" x14ac:dyDescent="0.25">
      <c r="A4436" s="1" t="s">
        <v>9076</v>
      </c>
      <c r="B4436" t="s">
        <v>9077</v>
      </c>
    </row>
    <row r="4437" spans="1:2" x14ac:dyDescent="0.25">
      <c r="A4437" s="1" t="s">
        <v>52</v>
      </c>
      <c r="B4437" t="s">
        <v>9078</v>
      </c>
    </row>
    <row r="4438" spans="1:2" x14ac:dyDescent="0.25">
      <c r="A4438" s="1" t="s">
        <v>9079</v>
      </c>
      <c r="B4438" t="s">
        <v>9080</v>
      </c>
    </row>
    <row r="4439" spans="1:2" x14ac:dyDescent="0.25">
      <c r="A4439" s="1" t="s">
        <v>9081</v>
      </c>
      <c r="B4439" t="s">
        <v>9082</v>
      </c>
    </row>
    <row r="4440" spans="1:2" x14ac:dyDescent="0.25">
      <c r="A4440" s="1" t="s">
        <v>9083</v>
      </c>
      <c r="B4440" t="s">
        <v>9084</v>
      </c>
    </row>
    <row r="4441" spans="1:2" x14ac:dyDescent="0.25">
      <c r="A4441" s="1" t="s">
        <v>9085</v>
      </c>
      <c r="B4441" t="s">
        <v>9086</v>
      </c>
    </row>
    <row r="4442" spans="1:2" x14ac:dyDescent="0.25">
      <c r="A4442" s="1" t="s">
        <v>9087</v>
      </c>
      <c r="B4442" t="s">
        <v>9088</v>
      </c>
    </row>
    <row r="4443" spans="1:2" x14ac:dyDescent="0.25">
      <c r="A4443" s="1" t="s">
        <v>9089</v>
      </c>
      <c r="B4443" t="s">
        <v>9090</v>
      </c>
    </row>
    <row r="4444" spans="1:2" x14ac:dyDescent="0.25">
      <c r="A4444" s="1" t="s">
        <v>49</v>
      </c>
      <c r="B4444" t="s">
        <v>9091</v>
      </c>
    </row>
    <row r="4445" spans="1:2" x14ac:dyDescent="0.25">
      <c r="A4445" s="1" t="s">
        <v>9092</v>
      </c>
      <c r="B4445" t="s">
        <v>9093</v>
      </c>
    </row>
    <row r="4446" spans="1:2" x14ac:dyDescent="0.25">
      <c r="A4446" s="1" t="s">
        <v>9094</v>
      </c>
      <c r="B4446" t="s">
        <v>9095</v>
      </c>
    </row>
    <row r="4447" spans="1:2" x14ac:dyDescent="0.25">
      <c r="A4447" s="1" t="s">
        <v>48</v>
      </c>
      <c r="B4447" t="s">
        <v>9096</v>
      </c>
    </row>
    <row r="4448" spans="1:2" x14ac:dyDescent="0.25">
      <c r="A4448" s="1" t="s">
        <v>9097</v>
      </c>
      <c r="B4448" t="s">
        <v>9098</v>
      </c>
    </row>
    <row r="4449" spans="1:2" x14ac:dyDescent="0.25">
      <c r="A4449" s="1" t="s">
        <v>7810</v>
      </c>
      <c r="B4449" t="s">
        <v>9099</v>
      </c>
    </row>
    <row r="4450" spans="1:2" x14ac:dyDescent="0.25">
      <c r="A4450" s="1" t="s">
        <v>47</v>
      </c>
      <c r="B4450" t="s">
        <v>9100</v>
      </c>
    </row>
    <row r="4451" spans="1:2" x14ac:dyDescent="0.25">
      <c r="A4451" s="1" t="s">
        <v>9101</v>
      </c>
      <c r="B4451" t="s">
        <v>9102</v>
      </c>
    </row>
    <row r="4452" spans="1:2" x14ac:dyDescent="0.25">
      <c r="A4452" s="1" t="s">
        <v>46</v>
      </c>
      <c r="B4452" t="s">
        <v>9103</v>
      </c>
    </row>
    <row r="4453" spans="1:2" x14ac:dyDescent="0.25">
      <c r="A4453" s="1" t="s">
        <v>9104</v>
      </c>
      <c r="B4453" t="s">
        <v>9105</v>
      </c>
    </row>
    <row r="4454" spans="1:2" x14ac:dyDescent="0.25">
      <c r="A4454" s="1" t="s">
        <v>9106</v>
      </c>
      <c r="B4454" t="s">
        <v>9107</v>
      </c>
    </row>
    <row r="4455" spans="1:2" x14ac:dyDescent="0.25">
      <c r="A4455" s="1" t="s">
        <v>9108</v>
      </c>
      <c r="B4455" t="s">
        <v>9109</v>
      </c>
    </row>
    <row r="4456" spans="1:2" x14ac:dyDescent="0.25">
      <c r="A4456" s="1" t="s">
        <v>9110</v>
      </c>
      <c r="B4456" t="s">
        <v>9111</v>
      </c>
    </row>
    <row r="4457" spans="1:2" x14ac:dyDescent="0.25">
      <c r="A4457" s="1" t="s">
        <v>9112</v>
      </c>
      <c r="B4457" t="s">
        <v>9113</v>
      </c>
    </row>
    <row r="4458" spans="1:2" x14ac:dyDescent="0.25">
      <c r="A4458" s="1" t="s">
        <v>9114</v>
      </c>
      <c r="B4458" t="s">
        <v>9115</v>
      </c>
    </row>
    <row r="4459" spans="1:2" x14ac:dyDescent="0.25">
      <c r="A4459" s="1" t="s">
        <v>9116</v>
      </c>
      <c r="B4459" t="s">
        <v>9117</v>
      </c>
    </row>
    <row r="4460" spans="1:2" x14ac:dyDescent="0.25">
      <c r="A4460" s="1" t="s">
        <v>45</v>
      </c>
      <c r="B4460" t="s">
        <v>9118</v>
      </c>
    </row>
    <row r="4461" spans="1:2" x14ac:dyDescent="0.25">
      <c r="A4461" s="1" t="s">
        <v>9119</v>
      </c>
      <c r="B4461" t="s">
        <v>9120</v>
      </c>
    </row>
    <row r="4462" spans="1:2" x14ac:dyDescent="0.25">
      <c r="A4462" s="1" t="s">
        <v>44</v>
      </c>
      <c r="B4462" t="s">
        <v>9121</v>
      </c>
    </row>
    <row r="4463" spans="1:2" x14ac:dyDescent="0.25">
      <c r="A4463" s="1" t="s">
        <v>9122</v>
      </c>
      <c r="B4463" t="s">
        <v>9123</v>
      </c>
    </row>
    <row r="4464" spans="1:2" x14ac:dyDescent="0.25">
      <c r="A4464" s="1" t="s">
        <v>9124</v>
      </c>
      <c r="B4464" t="s">
        <v>9125</v>
      </c>
    </row>
    <row r="4465" spans="1:5" x14ac:dyDescent="0.25">
      <c r="A4465" s="1" t="s">
        <v>9126</v>
      </c>
      <c r="B4465" t="s">
        <v>9127</v>
      </c>
    </row>
    <row r="4466" spans="1:5" x14ac:dyDescent="0.25">
      <c r="A4466" s="1" t="s">
        <v>43</v>
      </c>
      <c r="B4466" t="s">
        <v>9128</v>
      </c>
    </row>
    <row r="4467" spans="1:5" x14ac:dyDescent="0.25">
      <c r="A4467" s="1" t="s">
        <v>9129</v>
      </c>
      <c r="B4467" t="s">
        <v>9130</v>
      </c>
    </row>
    <row r="4468" spans="1:5" x14ac:dyDescent="0.25">
      <c r="A4468" s="1" t="s">
        <v>9131</v>
      </c>
      <c r="B4468" t="s">
        <v>9132</v>
      </c>
    </row>
    <row r="4469" spans="1:5" x14ac:dyDescent="0.25">
      <c r="A4469" s="1" t="s">
        <v>42</v>
      </c>
      <c r="B4469" t="s">
        <v>9133</v>
      </c>
    </row>
    <row r="4470" spans="1:5" x14ac:dyDescent="0.25">
      <c r="A4470" s="1" t="s">
        <v>9134</v>
      </c>
      <c r="B4470" t="s">
        <v>9135</v>
      </c>
    </row>
    <row r="4471" spans="1:5" x14ac:dyDescent="0.25">
      <c r="A4471" s="1" t="s">
        <v>9136</v>
      </c>
      <c r="B4471" t="s">
        <v>41</v>
      </c>
    </row>
    <row r="4472" spans="1:5" x14ac:dyDescent="0.25">
      <c r="A4472" s="1" t="s">
        <v>9137</v>
      </c>
      <c r="B4472" t="s">
        <v>9138</v>
      </c>
    </row>
    <row r="4473" spans="1:5" x14ac:dyDescent="0.25">
      <c r="A4473" s="1" t="s">
        <v>40</v>
      </c>
      <c r="B4473" t="s">
        <v>9139</v>
      </c>
    </row>
    <row r="4474" spans="1:5" x14ac:dyDescent="0.25">
      <c r="A4474" s="1" t="s">
        <v>39</v>
      </c>
      <c r="B4474" t="s">
        <v>9140</v>
      </c>
      <c r="E4474">
        <v>288.04000000000002</v>
      </c>
    </row>
    <row r="4475" spans="1:5" x14ac:dyDescent="0.25">
      <c r="A4475" s="1" t="s">
        <v>38</v>
      </c>
      <c r="B4475" t="s">
        <v>9141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9142</v>
      </c>
      <c r="C4476">
        <v>1946.16</v>
      </c>
      <c r="E4476">
        <v>191.61</v>
      </c>
    </row>
    <row r="4477" spans="1:5" x14ac:dyDescent="0.25">
      <c r="A4477" s="1" t="s">
        <v>9143</v>
      </c>
      <c r="B4477" t="s">
        <v>9144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9145</v>
      </c>
      <c r="E4478">
        <v>393.22</v>
      </c>
    </row>
    <row r="4479" spans="1:5" x14ac:dyDescent="0.25">
      <c r="A4479" s="1" t="s">
        <v>35</v>
      </c>
      <c r="B4479" t="s">
        <v>9146</v>
      </c>
      <c r="E4479">
        <f>SUM(E4474:E4478)</f>
        <v>1946.16</v>
      </c>
    </row>
    <row r="4480" spans="1:5" x14ac:dyDescent="0.25">
      <c r="A4480" s="1" t="s">
        <v>34</v>
      </c>
      <c r="B4480" t="s">
        <v>9147</v>
      </c>
    </row>
    <row r="4481" spans="1:2" x14ac:dyDescent="0.25">
      <c r="A4481" s="1" t="s">
        <v>9148</v>
      </c>
      <c r="B4481" t="s">
        <v>9149</v>
      </c>
    </row>
    <row r="4482" spans="1:2" x14ac:dyDescent="0.25">
      <c r="A4482" s="1" t="s">
        <v>33</v>
      </c>
      <c r="B4482" t="s">
        <v>9150</v>
      </c>
    </row>
    <row r="4483" spans="1:2" x14ac:dyDescent="0.25">
      <c r="A4483" s="1" t="s">
        <v>32</v>
      </c>
      <c r="B4483" t="s">
        <v>9151</v>
      </c>
    </row>
    <row r="4484" spans="1:2" x14ac:dyDescent="0.25">
      <c r="A4484" s="1" t="s">
        <v>9152</v>
      </c>
      <c r="B4484" t="s">
        <v>9153</v>
      </c>
    </row>
    <row r="4485" spans="1:2" x14ac:dyDescent="0.25">
      <c r="A4485" s="1" t="s">
        <v>31</v>
      </c>
      <c r="B4485" t="s">
        <v>9154</v>
      </c>
    </row>
    <row r="4486" spans="1:2" x14ac:dyDescent="0.25">
      <c r="A4486" s="1" t="s">
        <v>9155</v>
      </c>
      <c r="B4486" t="s">
        <v>9156</v>
      </c>
    </row>
    <row r="4487" spans="1:2" x14ac:dyDescent="0.25">
      <c r="A4487" s="1" t="s">
        <v>9157</v>
      </c>
      <c r="B4487" t="s">
        <v>9158</v>
      </c>
    </row>
    <row r="4488" spans="1:2" x14ac:dyDescent="0.25">
      <c r="A4488" s="1" t="s">
        <v>30</v>
      </c>
      <c r="B4488" t="s">
        <v>9159</v>
      </c>
    </row>
    <row r="4489" spans="1:2" x14ac:dyDescent="0.25">
      <c r="A4489" s="1" t="s">
        <v>9160</v>
      </c>
      <c r="B4489" t="s">
        <v>9161</v>
      </c>
    </row>
    <row r="4490" spans="1:2" x14ac:dyDescent="0.25">
      <c r="A4490" s="1" t="s">
        <v>9162</v>
      </c>
      <c r="B4490" t="s">
        <v>9163</v>
      </c>
    </row>
    <row r="4491" spans="1:2" x14ac:dyDescent="0.25">
      <c r="A4491" s="1" t="s">
        <v>29</v>
      </c>
      <c r="B4491" t="s">
        <v>9164</v>
      </c>
    </row>
    <row r="4492" spans="1:2" x14ac:dyDescent="0.25">
      <c r="A4492" s="1" t="s">
        <v>9165</v>
      </c>
      <c r="B4492" t="s">
        <v>9166</v>
      </c>
    </row>
    <row r="4493" spans="1:2" x14ac:dyDescent="0.25">
      <c r="A4493" s="1" t="s">
        <v>9167</v>
      </c>
      <c r="B4493" t="s">
        <v>9168</v>
      </c>
    </row>
    <row r="4494" spans="1:2" x14ac:dyDescent="0.25">
      <c r="A4494" s="1" t="s">
        <v>9169</v>
      </c>
      <c r="B4494" t="s">
        <v>9170</v>
      </c>
    </row>
    <row r="4495" spans="1:2" x14ac:dyDescent="0.25">
      <c r="A4495" s="1" t="s">
        <v>9171</v>
      </c>
      <c r="B4495" t="s">
        <v>9172</v>
      </c>
    </row>
    <row r="4496" spans="1:2" x14ac:dyDescent="0.25">
      <c r="A4496" s="1" t="s">
        <v>9173</v>
      </c>
      <c r="B4496" t="s">
        <v>9174</v>
      </c>
    </row>
    <row r="4497" spans="1:2" x14ac:dyDescent="0.25">
      <c r="A4497" s="1" t="s">
        <v>9175</v>
      </c>
      <c r="B4497" t="s">
        <v>9176</v>
      </c>
    </row>
    <row r="4498" spans="1:2" x14ac:dyDescent="0.25">
      <c r="A4498" s="1" t="s">
        <v>9177</v>
      </c>
      <c r="B4498" t="s">
        <v>9178</v>
      </c>
    </row>
    <row r="4499" spans="1:2" x14ac:dyDescent="0.25">
      <c r="A4499" s="1" t="s">
        <v>3103</v>
      </c>
      <c r="B4499" t="s">
        <v>9179</v>
      </c>
    </row>
    <row r="4500" spans="1:2" x14ac:dyDescent="0.25">
      <c r="A4500" s="1" t="s">
        <v>6499</v>
      </c>
      <c r="B4500" t="s">
        <v>9180</v>
      </c>
    </row>
    <row r="4501" spans="1:2" x14ac:dyDescent="0.25">
      <c r="A4501" s="1" t="s">
        <v>2641</v>
      </c>
      <c r="B4501" t="s">
        <v>9181</v>
      </c>
    </row>
    <row r="4502" spans="1:2" x14ac:dyDescent="0.25">
      <c r="A4502" s="1" t="s">
        <v>2802</v>
      </c>
      <c r="B4502" t="s">
        <v>9182</v>
      </c>
    </row>
    <row r="4503" spans="1:2" x14ac:dyDescent="0.25">
      <c r="A4503" s="1" t="s">
        <v>5902</v>
      </c>
      <c r="B4503" t="s">
        <v>9183</v>
      </c>
    </row>
    <row r="4504" spans="1:2" x14ac:dyDescent="0.25">
      <c r="A4504" s="1" t="s">
        <v>5071</v>
      </c>
      <c r="B4504" t="s">
        <v>9184</v>
      </c>
    </row>
    <row r="4505" spans="1:2" x14ac:dyDescent="0.25">
      <c r="A4505" s="1" t="s">
        <v>3067</v>
      </c>
      <c r="B4505" t="s">
        <v>9185</v>
      </c>
    </row>
    <row r="4506" spans="1:2" x14ac:dyDescent="0.25">
      <c r="A4506" s="1" t="s">
        <v>6517</v>
      </c>
      <c r="B4506" t="s">
        <v>9186</v>
      </c>
    </row>
    <row r="4507" spans="1:2" x14ac:dyDescent="0.25">
      <c r="A4507" s="1" t="s">
        <v>9187</v>
      </c>
      <c r="B4507" t="s">
        <v>9188</v>
      </c>
    </row>
    <row r="4508" spans="1:2" x14ac:dyDescent="0.25">
      <c r="A4508" s="1" t="s">
        <v>3527</v>
      </c>
      <c r="B4508" t="s">
        <v>9189</v>
      </c>
    </row>
    <row r="4509" spans="1:2" x14ac:dyDescent="0.25">
      <c r="A4509" s="1" t="s">
        <v>1320</v>
      </c>
      <c r="B4509" t="s">
        <v>9190</v>
      </c>
    </row>
    <row r="4510" spans="1:2" x14ac:dyDescent="0.25">
      <c r="A4510" s="1" t="s">
        <v>9191</v>
      </c>
      <c r="B4510" t="s">
        <v>9192</v>
      </c>
    </row>
    <row r="4511" spans="1:2" x14ac:dyDescent="0.25">
      <c r="A4511" s="1" t="s">
        <v>2579</v>
      </c>
      <c r="B4511" t="s">
        <v>9193</v>
      </c>
    </row>
    <row r="4512" spans="1:2" x14ac:dyDescent="0.25">
      <c r="A4512" s="1" t="s">
        <v>3051</v>
      </c>
      <c r="B4512" t="s">
        <v>9194</v>
      </c>
    </row>
    <row r="4513" spans="1:2" x14ac:dyDescent="0.25">
      <c r="A4513" s="1" t="s">
        <v>2196</v>
      </c>
      <c r="B4513" t="s">
        <v>9195</v>
      </c>
    </row>
    <row r="4514" spans="1:2" x14ac:dyDescent="0.25">
      <c r="A4514" s="1" t="s">
        <v>1470</v>
      </c>
      <c r="B4514" t="s">
        <v>9196</v>
      </c>
    </row>
    <row r="4515" spans="1:2" x14ac:dyDescent="0.25">
      <c r="A4515" s="1" t="s">
        <v>9197</v>
      </c>
      <c r="B4515" t="s">
        <v>9198</v>
      </c>
    </row>
    <row r="4516" spans="1:2" x14ac:dyDescent="0.25">
      <c r="A4516" s="1" t="s">
        <v>9199</v>
      </c>
      <c r="B4516" t="s">
        <v>9200</v>
      </c>
    </row>
    <row r="4517" spans="1:2" x14ac:dyDescent="0.25">
      <c r="A4517" s="1" t="s">
        <v>2355</v>
      </c>
      <c r="B4517" t="s">
        <v>9201</v>
      </c>
    </row>
    <row r="4518" spans="1:2" x14ac:dyDescent="0.25">
      <c r="A4518" s="1" t="s">
        <v>9202</v>
      </c>
      <c r="B4518" t="s">
        <v>9203</v>
      </c>
    </row>
    <row r="4519" spans="1:2" x14ac:dyDescent="0.25">
      <c r="A4519" s="1" t="s">
        <v>5398</v>
      </c>
      <c r="B4519" t="s">
        <v>9204</v>
      </c>
    </row>
    <row r="4520" spans="1:2" x14ac:dyDescent="0.25">
      <c r="A4520" s="1" t="s">
        <v>9205</v>
      </c>
      <c r="B4520" t="s">
        <v>9206</v>
      </c>
    </row>
    <row r="4521" spans="1:2" x14ac:dyDescent="0.25">
      <c r="A4521" s="1" t="s">
        <v>1280</v>
      </c>
      <c r="B4521" t="s">
        <v>9207</v>
      </c>
    </row>
    <row r="4522" spans="1:2" x14ac:dyDescent="0.25">
      <c r="A4522" s="1" t="s">
        <v>9208</v>
      </c>
      <c r="B4522" t="s">
        <v>9209</v>
      </c>
    </row>
    <row r="4523" spans="1:2" x14ac:dyDescent="0.25">
      <c r="A4523" s="1" t="s">
        <v>9210</v>
      </c>
      <c r="B4523" t="s">
        <v>9211</v>
      </c>
    </row>
    <row r="4524" spans="1:2" x14ac:dyDescent="0.25">
      <c r="A4524" s="1" t="s">
        <v>9212</v>
      </c>
      <c r="B4524" t="s">
        <v>9213</v>
      </c>
    </row>
    <row r="4525" spans="1:2" x14ac:dyDescent="0.25">
      <c r="A4525" s="1" t="s">
        <v>2318</v>
      </c>
      <c r="B4525" t="s">
        <v>9214</v>
      </c>
    </row>
    <row r="4526" spans="1:2" x14ac:dyDescent="0.25">
      <c r="A4526" s="1" t="s">
        <v>6682</v>
      </c>
      <c r="B4526" t="s">
        <v>9215</v>
      </c>
    </row>
    <row r="4527" spans="1:2" x14ac:dyDescent="0.25">
      <c r="A4527" s="1" t="s">
        <v>9216</v>
      </c>
      <c r="B4527" t="s">
        <v>9217</v>
      </c>
    </row>
    <row r="4528" spans="1:2" x14ac:dyDescent="0.25">
      <c r="A4528" s="1" t="s">
        <v>9218</v>
      </c>
      <c r="B4528" t="s">
        <v>9219</v>
      </c>
    </row>
    <row r="4529" spans="1:2" x14ac:dyDescent="0.25">
      <c r="A4529" s="1" t="s">
        <v>9220</v>
      </c>
      <c r="B4529" t="s">
        <v>9221</v>
      </c>
    </row>
    <row r="4530" spans="1:2" x14ac:dyDescent="0.25">
      <c r="A4530" s="1" t="s">
        <v>9222</v>
      </c>
      <c r="B4530" t="s">
        <v>9223</v>
      </c>
    </row>
    <row r="4531" spans="1:2" x14ac:dyDescent="0.25">
      <c r="A4531" s="1" t="s">
        <v>3864</v>
      </c>
      <c r="B4531" t="s">
        <v>9224</v>
      </c>
    </row>
    <row r="4532" spans="1:2" x14ac:dyDescent="0.25">
      <c r="A4532" s="1" t="s">
        <v>9225</v>
      </c>
      <c r="B4532" t="s">
        <v>9226</v>
      </c>
    </row>
    <row r="4533" spans="1:2" x14ac:dyDescent="0.25">
      <c r="A4533" s="1" t="s">
        <v>9227</v>
      </c>
      <c r="B4533" t="s">
        <v>9228</v>
      </c>
    </row>
    <row r="4534" spans="1:2" x14ac:dyDescent="0.25">
      <c r="A4534" s="1" t="s">
        <v>1455</v>
      </c>
      <c r="B4534" t="s">
        <v>9229</v>
      </c>
    </row>
    <row r="4535" spans="1:2" x14ac:dyDescent="0.25">
      <c r="A4535" s="1" t="s">
        <v>1506</v>
      </c>
      <c r="B4535" t="s">
        <v>9230</v>
      </c>
    </row>
    <row r="4536" spans="1:2" x14ac:dyDescent="0.25">
      <c r="A4536" s="131" t="s">
        <v>9368</v>
      </c>
      <c r="B4536" t="s">
        <v>9352</v>
      </c>
    </row>
    <row r="4537" spans="1:2" x14ac:dyDescent="0.25">
      <c r="A4537" s="1" t="s">
        <v>9359</v>
      </c>
      <c r="B4537" t="s">
        <v>9360</v>
      </c>
    </row>
    <row r="4538" spans="1:2" x14ac:dyDescent="0.25">
      <c r="A4538" s="1" t="s">
        <v>9316</v>
      </c>
      <c r="B4538" t="s">
        <v>9382</v>
      </c>
    </row>
    <row r="4539" spans="1:2" x14ac:dyDescent="0.25">
      <c r="A4539" s="1" t="s">
        <v>9322</v>
      </c>
      <c r="B4539" t="s">
        <v>9383</v>
      </c>
    </row>
    <row r="4540" spans="1:2" x14ac:dyDescent="0.25">
      <c r="A4540" s="22" t="s">
        <v>9391</v>
      </c>
      <c r="B4540" t="s">
        <v>9392</v>
      </c>
    </row>
  </sheetData>
  <dataValidations count="2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  <dataValidation type="textLength" operator="lessThan" allowBlank="1" showErrorMessage="1" errorTitle="Error" error="Dato invalido, revise los comentarios de la columna para saber que información va en esta columna" sqref="A4536" xr:uid="{00000000-0002-0000-1000-000001000000}">
      <formula1>18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topLeftCell="I1" workbookViewId="0">
      <selection activeCell="R3" sqref="R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8"/>
  <sheetViews>
    <sheetView showGridLines="0" zoomScaleNormal="100" workbookViewId="0">
      <selection activeCell="M10" sqref="M10"/>
    </sheetView>
  </sheetViews>
  <sheetFormatPr baseColWidth="10" defaultRowHeight="15" x14ac:dyDescent="0.25"/>
  <cols>
    <col min="1" max="1" width="2.28515625" style="90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7" customFormat="1" ht="44.25" customHeight="1" x14ac:dyDescent="0.2">
      <c r="A1" s="89"/>
      <c r="B1" s="140"/>
      <c r="C1" s="141"/>
      <c r="D1" s="138" t="s">
        <v>8954</v>
      </c>
      <c r="E1" s="139"/>
      <c r="F1" s="139"/>
      <c r="I1" s="88"/>
    </row>
    <row r="3" spans="1:10 16383:16383" ht="21.75" customHeight="1" x14ac:dyDescent="0.25">
      <c r="D3" s="84" t="s">
        <v>8573</v>
      </c>
      <c r="E3" s="85" t="s">
        <v>8329</v>
      </c>
      <c r="F3" s="86" t="s">
        <v>8775</v>
      </c>
      <c r="G3" s="76"/>
      <c r="H3" s="84" t="s">
        <v>8776</v>
      </c>
      <c r="I3" s="85" t="s">
        <v>8757</v>
      </c>
      <c r="XFC3" t="s">
        <v>7944</v>
      </c>
    </row>
    <row r="4" spans="1:10 16383:16383" ht="18" customHeight="1" x14ac:dyDescent="0.25">
      <c r="D4" s="91" t="s">
        <v>8758</v>
      </c>
      <c r="E4" s="92">
        <f>ROUND(SUMIFS(Tabla3[[#All],[V GRAVADAS]],Tabla3[[#All],[MES]],Tabla7[[#Headers],[DICIEMBRE]])/(1.13),2)</f>
        <v>0</v>
      </c>
      <c r="F4" s="93"/>
      <c r="G4" s="110"/>
      <c r="H4" s="91" t="s">
        <v>8759</v>
      </c>
      <c r="I4" s="115">
        <f>ROUND(F8*0.13-F12*0.13-E14-E15,2)</f>
        <v>723.44</v>
      </c>
      <c r="XFC4" t="s">
        <v>7981</v>
      </c>
    </row>
    <row r="5" spans="1:10 16383:16383" ht="18" customHeight="1" x14ac:dyDescent="0.25">
      <c r="D5" s="91" t="s">
        <v>9339</v>
      </c>
      <c r="E5" s="92">
        <f>ROUND(SUMIFS(Tabla3[[#All],[EX SERVICE]],Tabla3[[#All],[MES]],Tabla7[[#Headers],[DICIEMBRE]]),2)</f>
        <v>0</v>
      </c>
      <c r="F5" s="93" t="str">
        <f>IFERROR(+E2+E3-E4,"")</f>
        <v/>
      </c>
      <c r="G5" s="76"/>
      <c r="H5" s="91" t="s">
        <v>8761</v>
      </c>
      <c r="I5" s="101">
        <f>ROUND(F7*0.0175,2)+E16</f>
        <v>189.16</v>
      </c>
      <c r="XFC5" t="s">
        <v>8153</v>
      </c>
    </row>
    <row r="6" spans="1:10 16383:16383" ht="18" customHeight="1" x14ac:dyDescent="0.25">
      <c r="D6" s="91" t="s">
        <v>8760</v>
      </c>
      <c r="E6" s="92">
        <f>ROUND(SUMIFS(Tabla2[[#All],[V. GRAVADA]],Tabla2[[#All],[MES]],Tabla7[[#Headers],[DICIEMBRE]],Tabla2[[#All],[TIPO DE DOC]],3),2)</f>
        <v>6120</v>
      </c>
      <c r="F6" s="93"/>
      <c r="G6" s="110"/>
      <c r="H6" s="108" t="s">
        <v>8763</v>
      </c>
      <c r="I6" s="102">
        <f>SUM(I4:I5)</f>
        <v>912.6</v>
      </c>
      <c r="XFC6" t="s">
        <v>8265</v>
      </c>
    </row>
    <row r="7" spans="1:10 16383:16383" ht="18" customHeight="1" x14ac:dyDescent="0.25">
      <c r="D7" s="91" t="s">
        <v>8762</v>
      </c>
      <c r="E7" s="92">
        <f>ROUND(SUMIFS(Tabla2[[#All],[V. GRAVADA]],Tabla2[[#All],[MES]],Tabla7[[#Headers],[DICIEMBRE]],Tabla2[[#All],[TIPO DE DOC]],5),2)</f>
        <v>0</v>
      </c>
      <c r="F7" s="121">
        <f>SUM(E4:E6)-Tabla7[[#This Row],[DICIEMBRE]]</f>
        <v>6120</v>
      </c>
      <c r="G7" s="76"/>
      <c r="H7" s="82"/>
      <c r="I7" s="83"/>
      <c r="XFC7" t="s">
        <v>8322</v>
      </c>
    </row>
    <row r="8" spans="1:10 16383:16383" ht="18" customHeight="1" x14ac:dyDescent="0.25">
      <c r="D8" s="119" t="s">
        <v>8773</v>
      </c>
      <c r="E8" s="120"/>
      <c r="F8" s="121">
        <f>+E4+E6-E7</f>
        <v>6120</v>
      </c>
      <c r="G8" s="110"/>
      <c r="H8" s="76"/>
      <c r="I8" s="77"/>
      <c r="J8" s="15"/>
      <c r="XFC8" t="s">
        <v>8323</v>
      </c>
    </row>
    <row r="9" spans="1:10 16383:16383" ht="18" customHeight="1" x14ac:dyDescent="0.25">
      <c r="D9" s="91" t="s">
        <v>8764</v>
      </c>
      <c r="E9" s="92">
        <f>SUMIFS(Tabla1[[#All],[C. GRAVADA]],Tabla1[[#All],[MES]],Tabla7[[#Headers],[DICIEMBRE]],Tabla1[[#All],[TIPO DE DOC]],"03")</f>
        <v>555.1</v>
      </c>
      <c r="F9" s="94"/>
      <c r="G9" s="110"/>
      <c r="H9" s="76"/>
      <c r="I9" s="77"/>
      <c r="J9" s="15"/>
      <c r="XFC9" t="s">
        <v>8324</v>
      </c>
    </row>
    <row r="10" spans="1:10 16383:16383" ht="18" customHeight="1" x14ac:dyDescent="0.25">
      <c r="D10" s="91" t="s">
        <v>8765</v>
      </c>
      <c r="E10" s="92">
        <f>SUMIFS(Tabla1[[#All],[IMPOR BIENES]],Tabla1[[#All],[MES]],Tabla7[[#Headers],[DICIEMBRE]],Tabla1[[#All],[TIPO DE DOC]],12)</f>
        <v>0</v>
      </c>
      <c r="F10" s="94"/>
      <c r="XFC10" t="s">
        <v>8325</v>
      </c>
    </row>
    <row r="11" spans="1:10 16383:16383" ht="18" customHeight="1" x14ac:dyDescent="0.25">
      <c r="D11" s="91" t="s">
        <v>8766</v>
      </c>
      <c r="E11" s="92">
        <f>SUMIFS(Tabla1[[#All],[C. GRAVADA]],Tabla1[[#All],[MES]],Tabla7[[#Headers],[DICIEMBRE]],Tabla1[[#All],[TIPO DE DOC]],"05")</f>
        <v>0</v>
      </c>
      <c r="F11" s="95"/>
      <c r="G11" s="15"/>
      <c r="XFC11" t="s">
        <v>8326</v>
      </c>
    </row>
    <row r="12" spans="1:10 16383:16383" ht="18" customHeight="1" x14ac:dyDescent="0.25">
      <c r="D12" s="119" t="s">
        <v>8774</v>
      </c>
      <c r="E12" s="120"/>
      <c r="F12" s="121">
        <f>IFERROR(+E9+E10-E11,"")</f>
        <v>555.1</v>
      </c>
      <c r="G12" s="15"/>
      <c r="XFC12" t="s">
        <v>8327</v>
      </c>
    </row>
    <row r="13" spans="1:10 16383:16383" ht="18" customHeight="1" x14ac:dyDescent="0.25">
      <c r="D13" s="91" t="s">
        <v>8767</v>
      </c>
      <c r="E13" s="92">
        <f>SUMIFS(Tabla1[[#All],[C. EXENTAS]],Tabla1[[#All],[MES]],Tabla7[[#Headers],[DICIEMBRE]],Tabla1[[#All],[TIPO DE DOC]],"03")</f>
        <v>84.279999999999987</v>
      </c>
      <c r="F13" s="96"/>
      <c r="XFC13" t="s">
        <v>8328</v>
      </c>
    </row>
    <row r="14" spans="1:10 16383:16383" ht="18" customHeight="1" x14ac:dyDescent="0.25">
      <c r="D14" s="91" t="s">
        <v>8768</v>
      </c>
      <c r="E14" s="92">
        <f>SUMIFS(Tabla1[[#All],[PERCEPCIONES]],Tabla1[[#All],[MES]],Tabla7[[#Headers],[DICIEMBRE]],Tabla1[[#All],[TIPO DE DOC]],"03")</f>
        <v>0</v>
      </c>
      <c r="F14" s="97"/>
      <c r="XFC14" t="s">
        <v>8329</v>
      </c>
    </row>
    <row r="15" spans="1:10 16383:16383" ht="18" customHeight="1" x14ac:dyDescent="0.25">
      <c r="D15" s="91" t="s">
        <v>8769</v>
      </c>
      <c r="E15" s="92">
        <f>SUMIFS(Tabla6[[#Headers],[#Data],[Monto Retención 1%]],Tabla6[[#Headers],[#Data],[Mes]],Tabla7[[#Headers],[DICIEMBRE]])</f>
        <v>0</v>
      </c>
      <c r="F15" s="98"/>
    </row>
    <row r="16" spans="1:10 16383:16383" ht="18" customHeight="1" x14ac:dyDescent="0.25">
      <c r="D16" s="99" t="s">
        <v>8770</v>
      </c>
      <c r="E16" s="100">
        <v>82.06</v>
      </c>
      <c r="F16" s="96"/>
    </row>
    <row r="18" spans="6:6" x14ac:dyDescent="0.25">
      <c r="F18" s="133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2024-05-02T14:16:32Z</dcterms:modified>
</cp:coreProperties>
</file>