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0" l="1"/>
  <c r="D9" i="6" l="1"/>
  <c r="D11" i="5" l="1"/>
  <c r="D9" i="5"/>
  <c r="M21" i="10" l="1"/>
  <c r="N21" i="10"/>
  <c r="O21" i="10"/>
  <c r="P21" i="10"/>
  <c r="Q21" i="10"/>
  <c r="R21" i="10"/>
  <c r="S21" i="10"/>
  <c r="T21" i="10"/>
  <c r="U21" i="10"/>
  <c r="V21" i="10" s="1"/>
  <c r="L21" i="10"/>
  <c r="D9" i="9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J39" i="7" l="1"/>
  <c r="K39" i="7"/>
  <c r="L39" i="7"/>
  <c r="M39" i="7"/>
  <c r="N39" i="7"/>
  <c r="O39" i="7"/>
  <c r="P39" i="7"/>
  <c r="I39" i="7"/>
  <c r="H39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<sst xmlns="http://schemas.openxmlformats.org/spreadsheetml/2006/main" count="668" uniqueCount="332">
  <si>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</si>
  <si>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</si>
  <si>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</si>
  <si>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</si>
  <si>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</si>
  <si>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</si>
  <si>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</si>
  <si>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</si>
  <si>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</si>
  <si>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</si>
  <si>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</si>
  <si>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</si>
  <si>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</si>
  <si>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</si>
  <si>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</si>
  <si>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</si>
  <si>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</si>
  <si>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</si>
  <si>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</si>
  <si>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</si>
  <si>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</si>
  <si>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</si>
  <si>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</si>
  <si>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</si>
  <si>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</si>
  <si>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</si>
  <si>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</si>
  <si>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</si>
  <si>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</si>
  <si>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</si>
  <si>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</si>
  <si>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</si>
  <si>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</si>
  <si>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</si>
  <si>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</si>
  <si>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</si>
  <si>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</si>
  <si>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</si>
  <si>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</si>
  <si>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</si>
  <si>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</si>
  <si>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</si>
  <si>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</si>
  <si>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</si>
  <si>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</si>
  <si>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</si>
  <si>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</si>
  <si>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</si>
  <si>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</si>
  <si>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</si>
  <si>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</si>
  <si>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</si>
  <si>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</si>
  <si>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</si>
  <si>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</si>
  <si>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</si>
  <si>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</si>
  <si>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</si>
  <si>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</si>
  <si>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</si>
  <si>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</si>
  <si>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</si>
  <si>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</si>
  <si>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</si>
  <si>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</si>
  <si>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</si>
  <si>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</si>
  <si>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</si>
  <si>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</si>
  <si>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</si>
  <si>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</si>
  <si>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</si>
  <si>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</si>
  <si>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</si>
  <si>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</si>
  <si>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</si>
  <si>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</si>
  <si>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</si>
  <si>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</si>
  <si>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</si>
  <si>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</si>
  <si>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</si>
  <si>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</si>
  <si>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</si>
  <si>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</si>
  <si>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</si>
  <si>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</si>
  <si>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</si>
  <si>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</si>
  <si>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</si>
  <si>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</si>
  <si>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</si>
  <si>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</si>
  <si>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</si>
  <si>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</si>
  <si>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</si>
  <si>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</si>
  <si>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</si>
  <si>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</si>
  <si>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</si>
  <si>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</si>
  <si>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</si>
  <si>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</si>
  <si>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</si>
  <si>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</si>
  <si>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</si>
  <si>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</si>
  <si>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</si>
  <si>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</si>
  <si>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</si>
  <si>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</si>
  <si>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</si>
  <si>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</si>
  <si>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</si>
  <si>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</si>
  <si>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</si>
  <si>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</si>
  <si>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</si>
  <si>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</si>
  <si>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</si>
  <si>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</si>
  <si>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</si>
  <si>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</si>
  <si>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</si>
  <si>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</si>
  <si>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</si>
  <si>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</si>
  <si>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</si>
  <si>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</si>
  <si>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</si>
  <si>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</si>
  <si>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</si>
  <si>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</si>
  <si>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</si>
  <si>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</si>
  <si>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</si>
  <si>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</si>
  <si>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</si>
  <si>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</si>
  <si>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</si>
  <si>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</si>
  <si>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</si>
  <si>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</si>
  <si>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</si>
  <si>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</si>
  <si>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</si>
  <si>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</si>
  <si>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</si>
  <si>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</si>
  <si>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</si>
  <si>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</si>
  <si>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</si>
  <si>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</si>
  <si>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</si>
  <si>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</si>
  <si>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</si>
  <si>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</si>
  <si>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</si>
  <si>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</si>
  <si>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</si>
  <si>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</si>
  <si>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</si>
  <si>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</si>
  <si>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</si>
  <si>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</si>
  <si>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</si>
  <si>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</si>
  <si>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</si>
  <si>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</si>
  <si>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</si>
  <si>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</si>
  <si>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</si>
  <si>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</si>
  <si>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</si>
  <si>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</si>
  <si>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</si>
  <si>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</si>
  <si>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</si>
  <si>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</si>
  <si>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</si>
  <si>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</si>
  <si>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</si>
  <si>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</si>
  <si>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</si>
  <si>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</si>
  <si>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</si>
  <si>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</si>
  <si>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</si>
  <si>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</si>
  <si>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</si>
  <si>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</si>
  <si>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</si>
  <si>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</si>
  <si>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</si>
  <si>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</si>
  <si>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</si>
  <si>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</si>
  <si>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</si>
  <si>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</si>
  <si>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</si>
  <si>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</si>
  <si>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</si>
  <si>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</si>
  <si>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</si>
  <si>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</si>
  <si>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</si>
  <si>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</si>
  <si>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</si>
  <si>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</si>
  <si>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</si>
  <si>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</si>
  <si>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</si>
  <si>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</si>
  <si>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</si>
  <si>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</si>
  <si>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</si>
  <si>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</si>
  <si>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</si>
  <si>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</si>
  <si>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</si>
  <si>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</si>
  <si>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</si>
  <si>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</si>
  <si>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</si>
  <si>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</si>
  <si>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</si>
  <si>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</si>
  <si>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</si>
  <si>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</si>
  <si>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</si>
  <si>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</si>
  <si>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</si>
  <si>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</si>
  <si>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</si>
  <si>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</si>
  <si>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</si>
  <si>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</si>
  <si>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</si>
  <si>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</si>
  <si>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</si>
  <si>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</si>
  <si>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</si>
  <si>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</si>
  <si>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</si>
  <si>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</si>
  <si>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</si>
  <si>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</si>
  <si>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</si>
  <si>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</si>
  <si>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</si>
  <si>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</si>
  <si>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</si>
  <si>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</si>
  <si>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JULIO</t>
  </si>
  <si>
    <t>15015RESCR438362016</t>
  </si>
  <si>
    <t>16CH000F</t>
  </si>
  <si>
    <t xml:space="preserve"> </t>
  </si>
  <si>
    <t>12171306680010</t>
  </si>
  <si>
    <t>GRUPO Q EL SALVADOR S.A DE C.V.</t>
  </si>
  <si>
    <t>14070503650018</t>
  </si>
  <si>
    <t>CARLOS DANIS RAMIREZ VENTURA</t>
  </si>
  <si>
    <t>ENERO</t>
  </si>
  <si>
    <t>01/01/2022</t>
  </si>
  <si>
    <t>FEBRERO</t>
  </si>
  <si>
    <t>01/02/2022</t>
  </si>
  <si>
    <t>MARZO</t>
  </si>
  <si>
    <t>01/03/2022</t>
  </si>
  <si>
    <t>06141107870011</t>
  </si>
  <si>
    <t>COVI S.A DE C.V.</t>
  </si>
  <si>
    <t>03/01/2022</t>
  </si>
  <si>
    <t>06031708540016</t>
  </si>
  <si>
    <t>MARIO ANTONIO NOUBLEAU VALENCIA</t>
  </si>
  <si>
    <t>17/01/2022</t>
  </si>
  <si>
    <t>25/01/2022</t>
  </si>
  <si>
    <t>07/02/2022</t>
  </si>
  <si>
    <t>02040305560017</t>
  </si>
  <si>
    <t xml:space="preserve">RICARDO E.G SANTOS </t>
  </si>
  <si>
    <t>13/03/2022</t>
  </si>
  <si>
    <t>21/03/2022</t>
  </si>
  <si>
    <t>ABRIL</t>
  </si>
  <si>
    <t>01/04/2022</t>
  </si>
  <si>
    <t>09/04/2022</t>
  </si>
  <si>
    <t>10/04/2022</t>
  </si>
  <si>
    <t>09032406620010</t>
  </si>
  <si>
    <t>JUAN ANTONIO RODAS RIVAS</t>
  </si>
  <si>
    <t>04/04/2022</t>
  </si>
  <si>
    <t>MAYO</t>
  </si>
  <si>
    <t>01/05/2022</t>
  </si>
  <si>
    <t>JUNIO</t>
  </si>
  <si>
    <t>01/06/2022</t>
  </si>
  <si>
    <t>26/06/2022</t>
  </si>
  <si>
    <t>01/07/2022</t>
  </si>
  <si>
    <t>05/07/2022</t>
  </si>
  <si>
    <t>05111204540020</t>
  </si>
  <si>
    <t>JULIO ALBERTO PONCE</t>
  </si>
  <si>
    <t>09/07/2022</t>
  </si>
  <si>
    <t>24/07/2022</t>
  </si>
  <si>
    <t>01/08/2022</t>
  </si>
  <si>
    <t>15041RESIN410802022</t>
  </si>
  <si>
    <t>22CH000F</t>
  </si>
  <si>
    <t>15/08/2022</t>
  </si>
  <si>
    <t>06142407500017</t>
  </si>
  <si>
    <t>GUILLERMO E. MIGUEL B.</t>
  </si>
  <si>
    <t>28/07/2022</t>
  </si>
  <si>
    <t>06140307951051</t>
  </si>
  <si>
    <t>ROCELI CONSULTORES, S.A DE C.V.</t>
  </si>
  <si>
    <t>19/08/2022</t>
  </si>
  <si>
    <t>25/08/2022</t>
  </si>
  <si>
    <t>24/08/2022</t>
  </si>
  <si>
    <t>SEPTIEMBRE</t>
  </si>
  <si>
    <t>01/09/2022</t>
  </si>
  <si>
    <t>05/09/2022</t>
  </si>
  <si>
    <t>OCTUBRE</t>
  </si>
  <si>
    <t>01/10/2022</t>
  </si>
  <si>
    <t>NOVIEMBRE</t>
  </si>
  <si>
    <t>01/11/2022</t>
  </si>
  <si>
    <t>DICIEMBRE</t>
  </si>
  <si>
    <t>01/12/2022</t>
  </si>
  <si>
    <t>28/09/2022</t>
  </si>
  <si>
    <t>16/09/2022</t>
  </si>
  <si>
    <t>20/10/2022</t>
  </si>
  <si>
    <t>27/10/2022</t>
  </si>
  <si>
    <t>13/10/2022</t>
  </si>
  <si>
    <t>04/10/2022</t>
  </si>
  <si>
    <t>08/11/2022</t>
  </si>
  <si>
    <t>06142006031022</t>
  </si>
  <si>
    <t>FERRUSAL S.A DE C.V.</t>
  </si>
  <si>
    <t>21/11/2022</t>
  </si>
  <si>
    <t>25/11/2022</t>
  </si>
  <si>
    <t>13/11/2022</t>
  </si>
  <si>
    <t>19/12/2022</t>
  </si>
  <si>
    <t>13/12/2022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</si>
</sst>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17" fontId="5" fillId="3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38" totalsRowShown="0">
  <sortState ref="A3:Q74">
    <sortCondition ref="B2:B74"/>
  </sortState>
  <tableColumns count="17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CellStyle="Moneda"/>
    <tableColumn id="9" name="I. EXENTAS" dataCellStyle="Moneda"/>
    <tableColumn id="10" name="IMPOR EX" dataCellStyle="Moneda"/>
    <tableColumn id="11" name="C. GRAVADA" dataCellStyle="Moneda"/>
    <tableColumn id="12" name="INTER GRAVA" dataCellStyle="Moneda"/>
    <tableColumn id="13" name="IMPOR BIENES" dataCellStyle="Moneda"/>
    <tableColumn id="14" name="IMPOR SERV" dataCellStyle="Moneda"/>
    <tableColumn id="15" name="IVA" dataCellStyle="Moneda"/>
    <tableColumn id="16" name="TOTAL C." dataCellStyle="Moneda"/>
    <tableColumn id="17" name="ANEXO 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0" totalsRowShown="0"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7" t="s">
        <v>17</v>
      </c>
      <c r="D3" s="13" t="s">
        <v>316</v>
      </c>
    </row>
    <row r="4" spans="2:4" x14ac:dyDescent="0.25">
      <c r="B4" s="7" t="s">
        <v>2</v>
      </c>
      <c r="D4" s="14" t="s">
        <v>331</v>
      </c>
    </row>
    <row r="5" spans="2:4" x14ac:dyDescent="0.25">
      <c r="B5" s="7" t="s">
        <v>3</v>
      </c>
      <c r="D5" s="9" t="s">
        <v>1</v>
      </c>
    </row>
    <row r="6" spans="2:4" x14ac:dyDescent="0.25">
      <c r="B6" s="7" t="s">
        <v>4</v>
      </c>
      <c r="D6" s="9" t="s">
        <v>0</v>
      </c>
    </row>
    <row r="7" spans="2:4" x14ac:dyDescent="0.25">
      <c r="B7" s="7" t="s">
        <v>5</v>
      </c>
      <c r="D7" s="15"/>
    </row>
    <row r="8" spans="2:4" x14ac:dyDescent="0.25">
      <c r="B8" s="7" t="s">
        <v>6</v>
      </c>
      <c r="D8" s="14" t="s">
        <v>301</v>
      </c>
    </row>
    <row r="9" spans="2:4" x14ac:dyDescent="0.25">
      <c r="B9" s="7" t="s">
        <v>86</v>
      </c>
      <c r="D9" s="30" t="str">
        <f>+VLOOKUP(D8,'[1]BASE DE PROVEEDORES'!$A:$B,2,0)</f>
        <v>GUILLERMO E. MIGUEL B.</v>
      </c>
    </row>
    <row r="10" spans="2:4" x14ac:dyDescent="0.25">
      <c r="B10" s="7" t="s">
        <v>7</v>
      </c>
      <c r="D10" s="10">
        <v>0</v>
      </c>
    </row>
    <row r="11" spans="2:4" x14ac:dyDescent="0.25">
      <c r="B11" s="7" t="s">
        <v>8</v>
      </c>
      <c r="D11" s="10">
        <v>0</v>
      </c>
    </row>
    <row r="12" spans="2:4" x14ac:dyDescent="0.25">
      <c r="B12" s="7" t="s">
        <v>9</v>
      </c>
      <c r="D12" s="10">
        <v>0</v>
      </c>
    </row>
    <row r="13" spans="2:4" x14ac:dyDescent="0.25">
      <c r="B13" s="7" t="s">
        <v>10</v>
      </c>
      <c r="D13" s="16"/>
    </row>
    <row r="14" spans="2:4" x14ac:dyDescent="0.25">
      <c r="B14" s="7" t="s">
        <v>11</v>
      </c>
      <c r="D14" s="10">
        <v>0</v>
      </c>
    </row>
    <row r="15" spans="2:4" x14ac:dyDescent="0.25">
      <c r="B15" s="7" t="s">
        <v>13</v>
      </c>
      <c r="D15" s="10">
        <v>0</v>
      </c>
    </row>
    <row r="16" spans="2:4" x14ac:dyDescent="0.25">
      <c r="B16" s="7" t="s">
        <v>12</v>
      </c>
      <c r="D16" s="10">
        <v>0</v>
      </c>
    </row>
    <row r="17" spans="2:4" x14ac:dyDescent="0.25">
      <c r="B17" s="7" t="s">
        <v>14</v>
      </c>
      <c r="D17" s="10">
        <f>+(D16++D15+D14+D13)*0.13</f>
        <v>0</v>
      </c>
    </row>
    <row r="18" spans="2:4" x14ac:dyDescent="0.25">
      <c r="B18" s="7" t="s">
        <v>15</v>
      </c>
      <c r="D18" s="10">
        <f>+SUBTOTAL(9,D10,D11,D12,D13,D14,D15,D16,D17)</f>
        <v>0</v>
      </c>
    </row>
    <row r="19" spans="2:4" ht="15.75" thickBot="1" x14ac:dyDescent="0.3">
      <c r="B19" s="7" t="s">
        <v>16</v>
      </c>
      <c r="D19" s="12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39"/>
  <sheetViews>
    <sheetView workbookViewId="0">
      <selection activeCell="A4" sqref="A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316</v>
      </c>
      <c r="B4" t="s">
        <v>331</v>
      </c>
      <c r="C4" t="s">
        <v>1</v>
      </c>
      <c r="D4" t="s">
        <v>0</v>
      </c>
      <c r="E4">
        <v>542387</v>
      </c>
      <c r="F4" t="s">
        <v>301</v>
      </c>
      <c r="G4" t="s">
        <v>302</v>
      </c>
      <c r="H4" s="3">
        <v>0</v>
      </c>
      <c r="I4" s="3">
        <v>0</v>
      </c>
      <c r="J4" s="3">
        <v>0</v>
      </c>
      <c r="K4" s="3">
        <v>32.83</v>
      </c>
      <c r="L4" s="3">
        <v>0</v>
      </c>
      <c r="M4" s="3">
        <v>0</v>
      </c>
      <c r="N4" s="3">
        <v>0</v>
      </c>
      <c r="O4" s="3">
        <v>4.2679</v>
      </c>
      <c r="P4" s="3">
        <v>37.097899999999996</v>
      </c>
      <c r="Q4">
        <v>3</v>
      </c>
    </row>
    <row r="5" spans="1:17" x14ac:dyDescent="0.25">
      <c r="A5" t="s">
        <v>316</v>
      </c>
      <c r="B5" t="s">
        <v>330</v>
      </c>
      <c r="C5" t="s">
        <v>1</v>
      </c>
      <c r="D5" t="s">
        <v>0</v>
      </c>
      <c r="E5">
        <v>542719</v>
      </c>
      <c r="F5" t="s">
        <v>301</v>
      </c>
      <c r="G5" t="s">
        <v>302</v>
      </c>
      <c r="H5" s="3">
        <v>0</v>
      </c>
      <c r="I5" s="3">
        <v>0</v>
      </c>
      <c r="J5" s="3">
        <v>0</v>
      </c>
      <c r="K5" s="3">
        <v>24.71</v>
      </c>
      <c r="L5" s="3">
        <v>0</v>
      </c>
      <c r="M5" s="3">
        <v>0</v>
      </c>
      <c r="N5" s="3">
        <v>0</v>
      </c>
      <c r="O5" s="3">
        <v>3.2123000000000004</v>
      </c>
      <c r="P5" s="3">
        <v>27.9223</v>
      </c>
      <c r="Q5">
        <v>3</v>
      </c>
    </row>
    <row r="6" spans="1:17" x14ac:dyDescent="0.25">
      <c r="A6" t="s">
        <v>314</v>
      </c>
      <c r="B6" t="s">
        <v>329</v>
      </c>
      <c r="C6" t="s">
        <v>1</v>
      </c>
      <c r="D6" t="s">
        <v>0</v>
      </c>
      <c r="E6">
        <v>638009</v>
      </c>
      <c r="F6" t="s">
        <v>259</v>
      </c>
      <c r="G6" t="s">
        <v>260</v>
      </c>
      <c r="H6" s="3">
        <v>2.2000000000000002</v>
      </c>
      <c r="I6" s="3">
        <v>0</v>
      </c>
      <c r="J6" s="3">
        <v>0</v>
      </c>
      <c r="K6" s="3">
        <v>24.6</v>
      </c>
      <c r="L6" s="3">
        <v>0</v>
      </c>
      <c r="M6" s="3">
        <v>0</v>
      </c>
      <c r="N6" s="3">
        <v>0</v>
      </c>
      <c r="O6" s="3">
        <v>3.1980000000000004</v>
      </c>
      <c r="P6" s="3">
        <v>29.998000000000001</v>
      </c>
      <c r="Q6">
        <v>3</v>
      </c>
    </row>
    <row r="7" spans="1:17" x14ac:dyDescent="0.25">
      <c r="A7" t="s">
        <v>314</v>
      </c>
      <c r="B7" t="s">
        <v>328</v>
      </c>
      <c r="C7" t="s">
        <v>1</v>
      </c>
      <c r="D7" t="s">
        <v>0</v>
      </c>
      <c r="E7">
        <v>541385</v>
      </c>
      <c r="F7" t="s">
        <v>301</v>
      </c>
      <c r="G7" t="s">
        <v>302</v>
      </c>
      <c r="H7" s="3">
        <v>1.3800000000000001</v>
      </c>
      <c r="I7" s="3">
        <v>0</v>
      </c>
      <c r="J7" s="3">
        <v>0</v>
      </c>
      <c r="K7" s="3">
        <v>16.48</v>
      </c>
      <c r="L7" s="3">
        <v>0</v>
      </c>
      <c r="M7" s="3">
        <v>0</v>
      </c>
      <c r="N7" s="3">
        <v>0</v>
      </c>
      <c r="O7" s="3">
        <v>2.1424000000000003</v>
      </c>
      <c r="P7" s="3">
        <v>20.002400000000002</v>
      </c>
      <c r="Q7">
        <v>3</v>
      </c>
    </row>
    <row r="8" spans="1:17" x14ac:dyDescent="0.25">
      <c r="A8" t="s">
        <v>314</v>
      </c>
      <c r="B8" t="s">
        <v>327</v>
      </c>
      <c r="C8" t="s">
        <v>1</v>
      </c>
      <c r="D8" t="s">
        <v>0</v>
      </c>
      <c r="E8">
        <v>577821</v>
      </c>
      <c r="F8" t="s">
        <v>301</v>
      </c>
      <c r="G8" t="s">
        <v>302</v>
      </c>
      <c r="H8" s="3">
        <v>1.45</v>
      </c>
      <c r="I8" s="3">
        <v>0</v>
      </c>
      <c r="J8" s="3">
        <v>0</v>
      </c>
      <c r="K8" s="3">
        <v>16.420000000000002</v>
      </c>
      <c r="L8" s="3">
        <v>0</v>
      </c>
      <c r="M8" s="3">
        <v>0</v>
      </c>
      <c r="N8" s="3">
        <v>0</v>
      </c>
      <c r="O8" s="3">
        <v>2.1346000000000003</v>
      </c>
      <c r="P8" s="3">
        <v>20.0046</v>
      </c>
      <c r="Q8">
        <v>3</v>
      </c>
    </row>
    <row r="9" spans="1:17" x14ac:dyDescent="0.25">
      <c r="A9" t="s">
        <v>314</v>
      </c>
      <c r="B9" t="s">
        <v>315</v>
      </c>
      <c r="C9" t="s">
        <v>1</v>
      </c>
      <c r="D9" t="s">
        <v>0</v>
      </c>
      <c r="E9">
        <v>540085</v>
      </c>
      <c r="F9" t="s">
        <v>301</v>
      </c>
      <c r="G9" t="s">
        <v>302</v>
      </c>
      <c r="H9" s="3">
        <v>2.21</v>
      </c>
      <c r="I9" s="3">
        <v>0</v>
      </c>
      <c r="J9" s="3">
        <v>0</v>
      </c>
      <c r="K9" s="3">
        <v>26.36</v>
      </c>
      <c r="L9" s="3">
        <v>0</v>
      </c>
      <c r="M9" s="3">
        <v>0</v>
      </c>
      <c r="N9" s="3">
        <v>0</v>
      </c>
      <c r="O9" s="3">
        <v>3.4268000000000001</v>
      </c>
      <c r="P9" s="3">
        <v>31.9968</v>
      </c>
      <c r="Q9">
        <v>3</v>
      </c>
    </row>
    <row r="10" spans="1:17" x14ac:dyDescent="0.25">
      <c r="A10" t="s">
        <v>314</v>
      </c>
      <c r="B10" t="s">
        <v>324</v>
      </c>
      <c r="C10" t="s">
        <v>1</v>
      </c>
      <c r="D10" t="s">
        <v>0</v>
      </c>
      <c r="E10">
        <v>33287</v>
      </c>
      <c r="F10" t="s">
        <v>325</v>
      </c>
      <c r="G10" t="s">
        <v>326</v>
      </c>
      <c r="H10" s="3">
        <v>2.9</v>
      </c>
      <c r="I10" s="3">
        <v>0</v>
      </c>
      <c r="J10" s="3">
        <v>0</v>
      </c>
      <c r="K10" s="3">
        <v>32.83</v>
      </c>
      <c r="L10" s="3">
        <v>0</v>
      </c>
      <c r="M10" s="3">
        <v>0</v>
      </c>
      <c r="N10" s="3">
        <v>0</v>
      </c>
      <c r="O10" s="3">
        <v>4.2679</v>
      </c>
      <c r="P10" s="3">
        <v>39.997899999999994</v>
      </c>
      <c r="Q10">
        <v>3</v>
      </c>
    </row>
    <row r="11" spans="1:17" x14ac:dyDescent="0.25">
      <c r="A11" t="s">
        <v>312</v>
      </c>
      <c r="B11" t="s">
        <v>323</v>
      </c>
      <c r="C11" t="s">
        <v>1</v>
      </c>
      <c r="D11" t="s">
        <v>0</v>
      </c>
      <c r="E11">
        <v>533654</v>
      </c>
      <c r="F11" t="s">
        <v>301</v>
      </c>
      <c r="G11" t="s">
        <v>302</v>
      </c>
      <c r="H11" s="3">
        <v>2.08</v>
      </c>
      <c r="I11" s="3">
        <v>0</v>
      </c>
      <c r="J11" s="3">
        <v>0</v>
      </c>
      <c r="K11" s="3">
        <v>24.71</v>
      </c>
      <c r="L11" s="3">
        <v>0</v>
      </c>
      <c r="M11" s="3">
        <v>0</v>
      </c>
      <c r="N11" s="3">
        <v>0</v>
      </c>
      <c r="O11" s="3">
        <v>3.2123000000000004</v>
      </c>
      <c r="P11" s="3">
        <v>30.002299999999998</v>
      </c>
      <c r="Q11">
        <v>3</v>
      </c>
    </row>
    <row r="12" spans="1:17" x14ac:dyDescent="0.25">
      <c r="A12" t="s">
        <v>312</v>
      </c>
      <c r="B12" t="s">
        <v>322</v>
      </c>
      <c r="C12" t="s">
        <v>1</v>
      </c>
      <c r="D12" t="s">
        <v>0</v>
      </c>
      <c r="E12">
        <v>539063</v>
      </c>
      <c r="F12" t="s">
        <v>301</v>
      </c>
      <c r="G12" t="s">
        <v>302</v>
      </c>
      <c r="H12" s="3">
        <v>2.42</v>
      </c>
      <c r="I12" s="3">
        <v>0</v>
      </c>
      <c r="J12" s="3">
        <v>0</v>
      </c>
      <c r="K12" s="3">
        <v>28.83</v>
      </c>
      <c r="L12" s="3">
        <v>0</v>
      </c>
      <c r="M12" s="3">
        <v>0</v>
      </c>
      <c r="N12" s="3">
        <v>0</v>
      </c>
      <c r="O12" s="3">
        <v>3.7479</v>
      </c>
      <c r="P12" s="3">
        <v>34.997900000000001</v>
      </c>
      <c r="Q12">
        <v>3</v>
      </c>
    </row>
    <row r="13" spans="1:17" x14ac:dyDescent="0.25">
      <c r="A13" t="s">
        <v>312</v>
      </c>
      <c r="B13" t="s">
        <v>321</v>
      </c>
      <c r="C13" t="s">
        <v>1</v>
      </c>
      <c r="D13" t="s">
        <v>0</v>
      </c>
      <c r="E13">
        <v>575208</v>
      </c>
      <c r="F13" t="s">
        <v>301</v>
      </c>
      <c r="G13" t="s">
        <v>302</v>
      </c>
      <c r="H13" s="3">
        <v>2.1800000000000002</v>
      </c>
      <c r="I13" s="3">
        <v>0</v>
      </c>
      <c r="J13" s="3">
        <v>0</v>
      </c>
      <c r="K13" s="3">
        <v>24.62</v>
      </c>
      <c r="L13" s="3">
        <v>0</v>
      </c>
      <c r="M13" s="3">
        <v>0</v>
      </c>
      <c r="N13" s="3">
        <v>0</v>
      </c>
      <c r="O13" s="3">
        <v>3.2006000000000001</v>
      </c>
      <c r="P13" s="3">
        <v>30.000600000000002</v>
      </c>
      <c r="Q13">
        <v>3</v>
      </c>
    </row>
    <row r="14" spans="1:17" x14ac:dyDescent="0.25">
      <c r="A14" t="s">
        <v>312</v>
      </c>
      <c r="B14" t="s">
        <v>320</v>
      </c>
      <c r="C14" t="s">
        <v>1</v>
      </c>
      <c r="D14" t="s">
        <v>0</v>
      </c>
      <c r="E14">
        <v>539445</v>
      </c>
      <c r="F14" t="s">
        <v>301</v>
      </c>
      <c r="G14" t="s">
        <v>302</v>
      </c>
      <c r="H14" s="3">
        <v>2.77</v>
      </c>
      <c r="I14" s="3">
        <v>0</v>
      </c>
      <c r="J14" s="3">
        <v>0</v>
      </c>
      <c r="K14" s="3">
        <v>32.950000000000003</v>
      </c>
      <c r="L14" s="3">
        <v>0</v>
      </c>
      <c r="M14" s="3">
        <v>0</v>
      </c>
      <c r="N14" s="3">
        <v>0</v>
      </c>
      <c r="O14" s="3">
        <v>4.2835000000000001</v>
      </c>
      <c r="P14" s="3">
        <v>40.003500000000003</v>
      </c>
      <c r="Q14">
        <v>3</v>
      </c>
    </row>
    <row r="15" spans="1:17" x14ac:dyDescent="0.25">
      <c r="A15" t="s">
        <v>312</v>
      </c>
      <c r="B15" t="s">
        <v>319</v>
      </c>
      <c r="C15" t="s">
        <v>1</v>
      </c>
      <c r="D15" t="s">
        <v>0</v>
      </c>
      <c r="E15">
        <v>570761</v>
      </c>
      <c r="F15" t="s">
        <v>301</v>
      </c>
      <c r="G15" t="s">
        <v>302</v>
      </c>
      <c r="H15" s="3">
        <v>1.93</v>
      </c>
      <c r="I15" s="3">
        <v>0</v>
      </c>
      <c r="J15" s="3">
        <v>0</v>
      </c>
      <c r="K15" s="3">
        <v>33.69</v>
      </c>
      <c r="L15" s="3">
        <v>0</v>
      </c>
      <c r="M15" s="3">
        <v>0</v>
      </c>
      <c r="N15" s="3">
        <v>0</v>
      </c>
      <c r="O15" s="3">
        <v>4.3796999999999997</v>
      </c>
      <c r="P15" s="3">
        <v>39.999699999999997</v>
      </c>
      <c r="Q15">
        <v>3</v>
      </c>
    </row>
    <row r="16" spans="1:17" x14ac:dyDescent="0.25">
      <c r="A16" t="s">
        <v>312</v>
      </c>
      <c r="B16" t="s">
        <v>318</v>
      </c>
      <c r="C16" t="s">
        <v>1</v>
      </c>
      <c r="D16" t="s">
        <v>0</v>
      </c>
      <c r="E16">
        <v>538310</v>
      </c>
      <c r="F16" t="s">
        <v>301</v>
      </c>
      <c r="G16" t="s">
        <v>302</v>
      </c>
      <c r="H16" s="3">
        <v>1.85</v>
      </c>
      <c r="I16" s="3">
        <v>0</v>
      </c>
      <c r="J16" s="3">
        <v>0</v>
      </c>
      <c r="K16" s="3">
        <v>33.76</v>
      </c>
      <c r="L16" s="3">
        <v>0</v>
      </c>
      <c r="M16" s="3">
        <v>0</v>
      </c>
      <c r="N16" s="3">
        <v>0</v>
      </c>
      <c r="O16" s="3">
        <v>4.3887999999999998</v>
      </c>
      <c r="P16" s="3">
        <v>39.998800000000003</v>
      </c>
      <c r="Q16">
        <v>3</v>
      </c>
    </row>
    <row r="17" spans="1:17" x14ac:dyDescent="0.25">
      <c r="A17" t="s">
        <v>309</v>
      </c>
      <c r="B17" t="s">
        <v>311</v>
      </c>
      <c r="C17" t="s">
        <v>1</v>
      </c>
      <c r="D17" t="s">
        <v>0</v>
      </c>
      <c r="E17">
        <v>46065</v>
      </c>
      <c r="F17" t="s">
        <v>275</v>
      </c>
      <c r="G17" t="s">
        <v>276</v>
      </c>
      <c r="H17" s="3">
        <v>0.9</v>
      </c>
      <c r="I17" s="3">
        <v>0</v>
      </c>
      <c r="J17" s="3">
        <v>0</v>
      </c>
      <c r="K17" s="3">
        <v>16.899999999999999</v>
      </c>
      <c r="L17" s="3">
        <v>0</v>
      </c>
      <c r="M17" s="3">
        <v>0</v>
      </c>
      <c r="N17" s="3">
        <v>0</v>
      </c>
      <c r="O17" s="3">
        <v>2.1970000000000001</v>
      </c>
      <c r="P17" s="3">
        <v>19.996999999999996</v>
      </c>
      <c r="Q17">
        <v>3</v>
      </c>
    </row>
    <row r="18" spans="1:17" x14ac:dyDescent="0.25">
      <c r="A18" t="s">
        <v>88</v>
      </c>
      <c r="B18" t="s">
        <v>308</v>
      </c>
      <c r="C18" t="s">
        <v>1</v>
      </c>
      <c r="D18" t="s">
        <v>0</v>
      </c>
      <c r="E18">
        <v>568077</v>
      </c>
      <c r="F18" t="s">
        <v>301</v>
      </c>
      <c r="G18" t="s">
        <v>302</v>
      </c>
      <c r="H18" s="3">
        <v>1.45</v>
      </c>
      <c r="I18" s="3">
        <v>0</v>
      </c>
      <c r="J18" s="3">
        <v>0</v>
      </c>
      <c r="K18" s="3">
        <v>25.27</v>
      </c>
      <c r="L18" s="3">
        <v>0</v>
      </c>
      <c r="M18" s="3">
        <v>0</v>
      </c>
      <c r="N18" s="3">
        <v>0</v>
      </c>
      <c r="O18" s="3">
        <v>3.2850999999999999</v>
      </c>
      <c r="P18" s="3">
        <v>30.005099999999999</v>
      </c>
      <c r="Q18">
        <v>3</v>
      </c>
    </row>
    <row r="19" spans="1:17" x14ac:dyDescent="0.25">
      <c r="A19" t="s">
        <v>88</v>
      </c>
      <c r="B19" t="s">
        <v>307</v>
      </c>
      <c r="C19" t="s">
        <v>1</v>
      </c>
      <c r="D19" t="s">
        <v>0</v>
      </c>
      <c r="E19">
        <v>44084</v>
      </c>
      <c r="F19" t="s">
        <v>275</v>
      </c>
      <c r="G19" t="s">
        <v>276</v>
      </c>
      <c r="H19" s="3">
        <v>1.48</v>
      </c>
      <c r="I19" s="3">
        <v>0</v>
      </c>
      <c r="J19" s="3">
        <v>0</v>
      </c>
      <c r="K19" s="3">
        <v>25.24</v>
      </c>
      <c r="L19" s="3">
        <v>0</v>
      </c>
      <c r="M19" s="3">
        <v>0</v>
      </c>
      <c r="N19" s="3">
        <v>0</v>
      </c>
      <c r="O19" s="3">
        <v>3.2812000000000001</v>
      </c>
      <c r="P19" s="3">
        <v>30.001199999999997</v>
      </c>
      <c r="Q19">
        <v>3</v>
      </c>
    </row>
    <row r="20" spans="1:17" x14ac:dyDescent="0.25">
      <c r="A20" t="s">
        <v>88</v>
      </c>
      <c r="B20" t="s">
        <v>307</v>
      </c>
      <c r="C20" t="s">
        <v>1</v>
      </c>
      <c r="D20" t="s">
        <v>0</v>
      </c>
      <c r="E20">
        <v>619861</v>
      </c>
      <c r="F20" t="s">
        <v>259</v>
      </c>
      <c r="G20" t="s">
        <v>260</v>
      </c>
      <c r="H20" s="3">
        <v>0.47</v>
      </c>
      <c r="I20" s="3">
        <v>0</v>
      </c>
      <c r="J20" s="3">
        <v>0</v>
      </c>
      <c r="K20" s="3">
        <v>8.43</v>
      </c>
      <c r="L20" s="3">
        <v>0</v>
      </c>
      <c r="M20" s="3">
        <v>0</v>
      </c>
      <c r="N20" s="3">
        <v>0</v>
      </c>
      <c r="O20" s="3">
        <v>1.0959000000000001</v>
      </c>
      <c r="P20" s="3">
        <v>9.9959000000000007</v>
      </c>
      <c r="Q20">
        <v>3</v>
      </c>
    </row>
    <row r="21" spans="1:17" x14ac:dyDescent="0.25">
      <c r="A21" t="s">
        <v>88</v>
      </c>
      <c r="B21" t="s">
        <v>306</v>
      </c>
      <c r="C21" t="s">
        <v>1</v>
      </c>
      <c r="D21" t="s">
        <v>0</v>
      </c>
      <c r="E21">
        <v>513808</v>
      </c>
      <c r="F21" t="s">
        <v>259</v>
      </c>
      <c r="G21" t="s">
        <v>260</v>
      </c>
      <c r="H21" s="3">
        <v>0.47</v>
      </c>
      <c r="I21" s="3">
        <v>0</v>
      </c>
      <c r="J21" s="3">
        <v>0</v>
      </c>
      <c r="K21" s="3">
        <v>8.43</v>
      </c>
      <c r="L21" s="3">
        <v>0</v>
      </c>
      <c r="M21" s="3">
        <v>0</v>
      </c>
      <c r="N21" s="3">
        <v>0</v>
      </c>
      <c r="O21" s="3">
        <v>1.0959000000000001</v>
      </c>
      <c r="P21" s="3">
        <v>9.9959000000000007</v>
      </c>
      <c r="Q21">
        <v>3</v>
      </c>
    </row>
    <row r="22" spans="1:17" x14ac:dyDescent="0.25">
      <c r="A22" t="s">
        <v>88</v>
      </c>
      <c r="B22" t="s">
        <v>303</v>
      </c>
      <c r="C22" t="s">
        <v>1</v>
      </c>
      <c r="D22" t="s">
        <v>0</v>
      </c>
      <c r="E22">
        <v>4892</v>
      </c>
      <c r="F22" t="s">
        <v>304</v>
      </c>
      <c r="G22" t="s">
        <v>305</v>
      </c>
      <c r="H22" s="3">
        <v>1.67</v>
      </c>
      <c r="I22" s="3">
        <v>0</v>
      </c>
      <c r="J22" s="3">
        <v>0</v>
      </c>
      <c r="K22" s="3">
        <v>30.38</v>
      </c>
      <c r="L22" s="3">
        <v>0</v>
      </c>
      <c r="M22" s="3">
        <v>0</v>
      </c>
      <c r="N22" s="3">
        <v>0</v>
      </c>
      <c r="O22" s="3">
        <v>3.9493999999999998</v>
      </c>
      <c r="P22" s="3">
        <v>35.999399999999994</v>
      </c>
      <c r="Q22">
        <v>3</v>
      </c>
    </row>
    <row r="23" spans="1:17" x14ac:dyDescent="0.25">
      <c r="A23" t="s">
        <v>88</v>
      </c>
      <c r="B23" t="s">
        <v>300</v>
      </c>
      <c r="C23" t="s">
        <v>1</v>
      </c>
      <c r="D23" t="s">
        <v>0</v>
      </c>
      <c r="E23">
        <v>567032</v>
      </c>
      <c r="F23" t="s">
        <v>301</v>
      </c>
      <c r="G23" t="s">
        <v>302</v>
      </c>
      <c r="H23" s="3">
        <v>1.93</v>
      </c>
      <c r="I23" s="3">
        <v>0</v>
      </c>
      <c r="J23" s="3">
        <v>0</v>
      </c>
      <c r="K23" s="3">
        <v>33.69</v>
      </c>
      <c r="L23" s="3">
        <v>0</v>
      </c>
      <c r="M23" s="3">
        <v>0</v>
      </c>
      <c r="N23" s="3">
        <v>0</v>
      </c>
      <c r="O23" s="3">
        <v>4.3796999999999997</v>
      </c>
      <c r="P23" s="3">
        <v>39.999699999999997</v>
      </c>
      <c r="Q23">
        <v>3</v>
      </c>
    </row>
    <row r="24" spans="1:17" x14ac:dyDescent="0.25">
      <c r="A24" t="s">
        <v>88</v>
      </c>
      <c r="B24" t="s">
        <v>297</v>
      </c>
      <c r="C24" t="s">
        <v>1</v>
      </c>
      <c r="D24" t="s">
        <v>0</v>
      </c>
      <c r="E24">
        <v>38037</v>
      </c>
      <c r="F24" t="s">
        <v>275</v>
      </c>
      <c r="G24" t="s">
        <v>276</v>
      </c>
      <c r="H24" s="3">
        <v>1.97</v>
      </c>
      <c r="I24" s="3">
        <v>0</v>
      </c>
      <c r="J24" s="3">
        <v>0</v>
      </c>
      <c r="K24" s="3">
        <v>33.65</v>
      </c>
      <c r="L24" s="3">
        <v>0</v>
      </c>
      <c r="M24" s="3">
        <v>0</v>
      </c>
      <c r="N24" s="3">
        <v>0</v>
      </c>
      <c r="O24" s="3">
        <v>4.3745000000000003</v>
      </c>
      <c r="P24" s="3">
        <v>39.994499999999995</v>
      </c>
      <c r="Q24">
        <v>3</v>
      </c>
    </row>
    <row r="25" spans="1:17" x14ac:dyDescent="0.25">
      <c r="A25" t="s">
        <v>253</v>
      </c>
      <c r="B25" t="s">
        <v>296</v>
      </c>
      <c r="C25" t="s">
        <v>1</v>
      </c>
      <c r="D25" t="s">
        <v>0</v>
      </c>
      <c r="E25">
        <v>509377</v>
      </c>
      <c r="F25" t="s">
        <v>259</v>
      </c>
      <c r="G25" t="s">
        <v>260</v>
      </c>
      <c r="H25" s="3">
        <v>1.48</v>
      </c>
      <c r="I25" s="3">
        <v>0</v>
      </c>
      <c r="J25" s="3">
        <v>0</v>
      </c>
      <c r="K25" s="3">
        <v>25.24</v>
      </c>
      <c r="L25" s="3">
        <v>0</v>
      </c>
      <c r="M25" s="3">
        <v>0</v>
      </c>
      <c r="N25" s="3">
        <v>0</v>
      </c>
      <c r="O25" s="3">
        <v>3.2812000000000001</v>
      </c>
      <c r="P25" s="3">
        <v>30.001199999999997</v>
      </c>
      <c r="Q25">
        <v>3</v>
      </c>
    </row>
    <row r="26" spans="1:17" x14ac:dyDescent="0.25">
      <c r="A26" t="s">
        <v>253</v>
      </c>
      <c r="B26" t="s">
        <v>295</v>
      </c>
      <c r="C26" t="s">
        <v>1</v>
      </c>
      <c r="D26" t="s">
        <v>0</v>
      </c>
      <c r="E26">
        <v>2257</v>
      </c>
      <c r="F26" t="s">
        <v>257</v>
      </c>
      <c r="G26" t="s">
        <v>258</v>
      </c>
      <c r="H26" s="3">
        <v>0</v>
      </c>
      <c r="I26" s="3">
        <v>0</v>
      </c>
      <c r="J26" s="3">
        <v>0</v>
      </c>
      <c r="K26" s="3">
        <v>252.69</v>
      </c>
      <c r="L26" s="3">
        <v>0</v>
      </c>
      <c r="M26" s="3">
        <v>0</v>
      </c>
      <c r="N26" s="3">
        <v>0</v>
      </c>
      <c r="O26" s="3">
        <v>32.849699999999999</v>
      </c>
      <c r="P26" s="3">
        <v>285.53969999999998</v>
      </c>
      <c r="Q26">
        <v>3</v>
      </c>
    </row>
    <row r="27" spans="1:17" x14ac:dyDescent="0.25">
      <c r="A27" t="s">
        <v>253</v>
      </c>
      <c r="B27" t="s">
        <v>292</v>
      </c>
      <c r="C27" t="s">
        <v>1</v>
      </c>
      <c r="D27" t="s">
        <v>0</v>
      </c>
      <c r="E27">
        <v>35</v>
      </c>
      <c r="F27" t="s">
        <v>293</v>
      </c>
      <c r="G27" t="s">
        <v>294</v>
      </c>
      <c r="H27" s="3">
        <v>0</v>
      </c>
      <c r="I27" s="3">
        <v>0</v>
      </c>
      <c r="J27" s="3">
        <v>0</v>
      </c>
      <c r="K27" s="3">
        <v>40</v>
      </c>
      <c r="L27" s="3">
        <v>0</v>
      </c>
      <c r="M27" s="3">
        <v>0</v>
      </c>
      <c r="N27" s="3">
        <v>0</v>
      </c>
      <c r="O27" s="3">
        <v>5.2</v>
      </c>
      <c r="P27" s="3">
        <v>45.2</v>
      </c>
      <c r="Q27">
        <v>3</v>
      </c>
    </row>
    <row r="28" spans="1:17" x14ac:dyDescent="0.25">
      <c r="A28" t="s">
        <v>288</v>
      </c>
      <c r="B28" t="s">
        <v>290</v>
      </c>
      <c r="C28" t="s">
        <v>1</v>
      </c>
      <c r="D28" t="s">
        <v>0</v>
      </c>
      <c r="E28">
        <v>504599</v>
      </c>
      <c r="F28" t="s">
        <v>259</v>
      </c>
      <c r="G28" t="s">
        <v>260</v>
      </c>
      <c r="H28" s="3">
        <v>1.48</v>
      </c>
      <c r="I28" s="3">
        <v>0</v>
      </c>
      <c r="J28" s="3">
        <v>0</v>
      </c>
      <c r="K28" s="3">
        <v>25.24</v>
      </c>
      <c r="L28" s="3">
        <v>0</v>
      </c>
      <c r="M28" s="3">
        <v>0</v>
      </c>
      <c r="N28" s="3">
        <v>0</v>
      </c>
      <c r="O28" s="3">
        <v>3.2812000000000001</v>
      </c>
      <c r="P28" s="3">
        <v>30.001199999999997</v>
      </c>
      <c r="Q28">
        <v>3</v>
      </c>
    </row>
    <row r="29" spans="1:17" x14ac:dyDescent="0.25">
      <c r="A29" t="s">
        <v>279</v>
      </c>
      <c r="B29" t="s">
        <v>285</v>
      </c>
      <c r="C29" t="s">
        <v>1</v>
      </c>
      <c r="D29" t="s">
        <v>0</v>
      </c>
      <c r="E29">
        <v>488647</v>
      </c>
      <c r="F29" t="s">
        <v>259</v>
      </c>
      <c r="G29" t="s">
        <v>260</v>
      </c>
      <c r="H29" s="3">
        <v>0.93</v>
      </c>
      <c r="I29" s="3">
        <v>0</v>
      </c>
      <c r="J29" s="3">
        <v>0</v>
      </c>
      <c r="K29" s="3">
        <v>16.87</v>
      </c>
      <c r="L29" s="3">
        <v>0</v>
      </c>
      <c r="M29" s="3">
        <v>0</v>
      </c>
      <c r="N29" s="3">
        <v>0</v>
      </c>
      <c r="O29" s="3">
        <v>2.1931000000000003</v>
      </c>
      <c r="P29" s="3">
        <v>19.993100000000002</v>
      </c>
      <c r="Q29">
        <v>3</v>
      </c>
    </row>
    <row r="30" spans="1:17" x14ac:dyDescent="0.25">
      <c r="A30" t="s">
        <v>279</v>
      </c>
      <c r="B30" t="s">
        <v>282</v>
      </c>
      <c r="C30" t="s">
        <v>1</v>
      </c>
      <c r="D30" t="s">
        <v>0</v>
      </c>
      <c r="E30">
        <v>5465</v>
      </c>
      <c r="F30" t="s">
        <v>283</v>
      </c>
      <c r="G30" t="s">
        <v>284</v>
      </c>
      <c r="H30" s="3">
        <v>1.93</v>
      </c>
      <c r="I30" s="3">
        <v>0</v>
      </c>
      <c r="J30" s="3">
        <v>0</v>
      </c>
      <c r="K30" s="3">
        <v>33.69</v>
      </c>
      <c r="L30" s="3">
        <v>0</v>
      </c>
      <c r="M30" s="3">
        <v>0</v>
      </c>
      <c r="N30" s="3">
        <v>0</v>
      </c>
      <c r="O30" s="3">
        <v>4.3796999999999997</v>
      </c>
      <c r="P30" s="3">
        <v>39.999699999999997</v>
      </c>
      <c r="Q30">
        <v>3</v>
      </c>
    </row>
    <row r="31" spans="1:17" x14ac:dyDescent="0.25">
      <c r="A31" t="s">
        <v>279</v>
      </c>
      <c r="B31" t="s">
        <v>281</v>
      </c>
      <c r="C31" t="s">
        <v>1</v>
      </c>
      <c r="D31" t="s">
        <v>0</v>
      </c>
      <c r="E31">
        <v>485115</v>
      </c>
      <c r="F31" t="s">
        <v>259</v>
      </c>
      <c r="G31" t="s">
        <v>260</v>
      </c>
      <c r="H31" s="3">
        <v>0.93</v>
      </c>
      <c r="I31" s="3">
        <v>0</v>
      </c>
      <c r="J31" s="3">
        <v>0</v>
      </c>
      <c r="K31" s="3">
        <v>16.87</v>
      </c>
      <c r="L31" s="3">
        <v>0</v>
      </c>
      <c r="M31" s="3">
        <v>0</v>
      </c>
      <c r="N31" s="3">
        <v>0</v>
      </c>
      <c r="O31" s="3">
        <v>2.1931000000000003</v>
      </c>
      <c r="P31" s="3">
        <v>19.993100000000002</v>
      </c>
      <c r="Q31">
        <v>3</v>
      </c>
    </row>
    <row r="32" spans="1:17" x14ac:dyDescent="0.25">
      <c r="A32" t="s">
        <v>265</v>
      </c>
      <c r="B32" t="s">
        <v>278</v>
      </c>
      <c r="C32" t="s">
        <v>1</v>
      </c>
      <c r="D32" t="s">
        <v>0</v>
      </c>
      <c r="E32">
        <v>429225</v>
      </c>
      <c r="F32" t="s">
        <v>259</v>
      </c>
      <c r="G32" t="s">
        <v>260</v>
      </c>
      <c r="H32" s="3">
        <v>0.2</v>
      </c>
      <c r="I32" s="3">
        <v>0</v>
      </c>
      <c r="J32" s="3">
        <v>0</v>
      </c>
      <c r="K32" s="3">
        <v>3.64</v>
      </c>
      <c r="L32" s="3">
        <v>0</v>
      </c>
      <c r="M32" s="3">
        <v>0</v>
      </c>
      <c r="N32" s="3">
        <v>0</v>
      </c>
      <c r="O32" s="3">
        <v>0.47320000000000001</v>
      </c>
      <c r="P32" s="3">
        <v>4.3132000000000001</v>
      </c>
      <c r="Q32">
        <v>3</v>
      </c>
    </row>
    <row r="33" spans="1:17" x14ac:dyDescent="0.25">
      <c r="A33" t="s">
        <v>265</v>
      </c>
      <c r="B33" t="s">
        <v>278</v>
      </c>
      <c r="C33" t="s">
        <v>1</v>
      </c>
      <c r="D33" t="s">
        <v>0</v>
      </c>
      <c r="E33">
        <v>429224</v>
      </c>
      <c r="F33" t="s">
        <v>259</v>
      </c>
      <c r="G33" t="s">
        <v>260</v>
      </c>
      <c r="H33" s="3">
        <v>0.2</v>
      </c>
      <c r="I33" s="3">
        <v>0</v>
      </c>
      <c r="J33" s="3">
        <v>0</v>
      </c>
      <c r="K33" s="3">
        <v>3.64</v>
      </c>
      <c r="L33" s="3">
        <v>0</v>
      </c>
      <c r="M33" s="3">
        <v>0</v>
      </c>
      <c r="N33" s="3">
        <v>0</v>
      </c>
      <c r="O33" s="3">
        <v>0.47320000000000001</v>
      </c>
      <c r="P33" s="3">
        <v>4.3132000000000001</v>
      </c>
      <c r="Q33">
        <v>3</v>
      </c>
    </row>
    <row r="34" spans="1:17" x14ac:dyDescent="0.25">
      <c r="A34" t="s">
        <v>265</v>
      </c>
      <c r="B34" t="s">
        <v>277</v>
      </c>
      <c r="C34" t="s">
        <v>1</v>
      </c>
      <c r="D34" t="s">
        <v>0</v>
      </c>
      <c r="E34">
        <v>424170</v>
      </c>
      <c r="F34" t="s">
        <v>259</v>
      </c>
      <c r="G34" t="s">
        <v>260</v>
      </c>
      <c r="H34" s="3">
        <v>1.6500000000000001</v>
      </c>
      <c r="I34" s="3">
        <v>0</v>
      </c>
      <c r="J34" s="3">
        <v>0</v>
      </c>
      <c r="K34" s="3">
        <v>20.66</v>
      </c>
      <c r="L34" s="3">
        <v>0</v>
      </c>
      <c r="M34" s="3">
        <v>0</v>
      </c>
      <c r="N34" s="3">
        <v>0</v>
      </c>
      <c r="O34" s="3">
        <v>2.6858</v>
      </c>
      <c r="P34" s="3">
        <v>24.995799999999999</v>
      </c>
      <c r="Q34">
        <v>3</v>
      </c>
    </row>
    <row r="35" spans="1:17" x14ac:dyDescent="0.25">
      <c r="A35" t="s">
        <v>263</v>
      </c>
      <c r="B35" t="s">
        <v>274</v>
      </c>
      <c r="C35" t="s">
        <v>1</v>
      </c>
      <c r="D35" t="s">
        <v>0</v>
      </c>
      <c r="E35">
        <v>76444</v>
      </c>
      <c r="F35" t="s">
        <v>275</v>
      </c>
      <c r="G35" t="s">
        <v>276</v>
      </c>
      <c r="H35" s="3">
        <v>0.72</v>
      </c>
      <c r="I35" s="3">
        <v>0</v>
      </c>
      <c r="J35" s="3">
        <v>0</v>
      </c>
      <c r="K35" s="3">
        <v>8.2100000000000009</v>
      </c>
      <c r="L35" s="3">
        <v>0</v>
      </c>
      <c r="M35" s="3">
        <v>0</v>
      </c>
      <c r="N35" s="3">
        <v>0</v>
      </c>
      <c r="O35" s="3">
        <v>1.0673000000000001</v>
      </c>
      <c r="P35" s="3">
        <v>9.997300000000001</v>
      </c>
      <c r="Q35">
        <v>3</v>
      </c>
    </row>
    <row r="36" spans="1:17" x14ac:dyDescent="0.25">
      <c r="A36" t="s">
        <v>261</v>
      </c>
      <c r="B36" t="s">
        <v>273</v>
      </c>
      <c r="C36" t="s">
        <v>1</v>
      </c>
      <c r="D36" t="s">
        <v>0</v>
      </c>
      <c r="E36">
        <v>352839</v>
      </c>
      <c r="F36" t="s">
        <v>259</v>
      </c>
      <c r="G36" t="s">
        <v>260</v>
      </c>
      <c r="H36" s="3">
        <v>2.2800000000000002</v>
      </c>
      <c r="I36" s="3">
        <v>0</v>
      </c>
      <c r="J36" s="3">
        <v>0</v>
      </c>
      <c r="K36" s="3">
        <v>24.53</v>
      </c>
      <c r="L36" s="3">
        <v>0</v>
      </c>
      <c r="M36" s="3">
        <v>0</v>
      </c>
      <c r="N36" s="3">
        <v>0</v>
      </c>
      <c r="O36" s="3">
        <v>3.1889000000000003</v>
      </c>
      <c r="P36" s="3">
        <v>29.998900000000003</v>
      </c>
      <c r="Q36">
        <v>3</v>
      </c>
    </row>
    <row r="37" spans="1:17" x14ac:dyDescent="0.25">
      <c r="A37" t="s">
        <v>261</v>
      </c>
      <c r="B37" t="s">
        <v>272</v>
      </c>
      <c r="C37" t="s">
        <v>1</v>
      </c>
      <c r="D37" t="s">
        <v>0</v>
      </c>
      <c r="E37">
        <v>21374</v>
      </c>
      <c r="F37" t="s">
        <v>267</v>
      </c>
      <c r="G37" t="s">
        <v>268</v>
      </c>
      <c r="H37" s="3">
        <v>1.59</v>
      </c>
      <c r="I37" s="3">
        <v>0</v>
      </c>
      <c r="J37" s="3">
        <v>0</v>
      </c>
      <c r="K37" s="3">
        <v>16.29</v>
      </c>
      <c r="L37" s="3">
        <v>0</v>
      </c>
      <c r="M37" s="3">
        <v>0</v>
      </c>
      <c r="N37" s="3">
        <v>0</v>
      </c>
      <c r="O37" s="3">
        <v>2.1177000000000001</v>
      </c>
      <c r="P37" s="3">
        <v>19.997699999999998</v>
      </c>
      <c r="Q37">
        <v>3</v>
      </c>
    </row>
    <row r="38" spans="1:17" ht="15.75" thickBot="1" x14ac:dyDescent="0.3">
      <c r="A38" t="s">
        <v>261</v>
      </c>
      <c r="B38" t="s">
        <v>269</v>
      </c>
      <c r="C38" t="s">
        <v>1</v>
      </c>
      <c r="D38" t="s">
        <v>0</v>
      </c>
      <c r="E38">
        <v>12035</v>
      </c>
      <c r="F38" t="s">
        <v>270</v>
      </c>
      <c r="G38" t="s">
        <v>271</v>
      </c>
      <c r="H38" s="3">
        <v>0.81</v>
      </c>
      <c r="I38" s="3">
        <v>0</v>
      </c>
      <c r="J38" s="3">
        <v>0</v>
      </c>
      <c r="K38" s="3">
        <v>8.1300000000000008</v>
      </c>
      <c r="L38" s="3">
        <v>0</v>
      </c>
      <c r="M38" s="3">
        <v>0</v>
      </c>
      <c r="N38" s="3">
        <v>0</v>
      </c>
      <c r="O38" s="3">
        <v>1.0569000000000002</v>
      </c>
      <c r="P38" s="3">
        <v>9.9969000000000019</v>
      </c>
      <c r="Q38">
        <v>3</v>
      </c>
    </row>
    <row r="39" spans="1:17" ht="15.75" thickBot="1" x14ac:dyDescent="0.3">
      <c r="A39" s="34" t="s">
        <v>87</v>
      </c>
      <c r="B39" s="35"/>
      <c r="C39" s="35"/>
      <c r="D39" s="35"/>
      <c r="E39" s="35"/>
      <c r="F39" s="35"/>
      <c r="G39" s="36"/>
      <c r="H39" s="4">
        <f>+SUBTOTAL(9,Tabla1[C. EXENTAS])</f>
        <v>47.91</v>
      </c>
      <c r="I39" s="4">
        <f>+SUBTOTAL(9,Tabla1[I. EXENTAS])</f>
        <v>0</v>
      </c>
      <c r="J39" s="4">
        <f>+SUBTOTAL(9,Tabla1[IMPOR EX])</f>
        <v>0</v>
      </c>
      <c r="K39" s="4">
        <f>+SUBTOTAL(9,Tabla1[C. GRAVADA])</f>
        <v>1030.48</v>
      </c>
      <c r="L39" s="4">
        <f>+SUBTOTAL(9,Tabla1[INTER GRAVA])</f>
        <v>0</v>
      </c>
      <c r="M39" s="4">
        <f>+SUBTOTAL(9,Tabla1[IMPOR BIENES])</f>
        <v>0</v>
      </c>
      <c r="N39" s="4">
        <f>+SUBTOTAL(9,Tabla1[IMPOR SERV])</f>
        <v>0</v>
      </c>
      <c r="O39" s="4">
        <f>+SUBTOTAL(9,Tabla1[IVA])</f>
        <v>133.96240000000003</v>
      </c>
      <c r="P39" s="4">
        <f>+SUBTOTAL(9,Tabla1[TOTAL C.])</f>
        <v>1212.3524</v>
      </c>
    </row>
  </sheetData>
  <dataConsolidate/>
  <mergeCells count="1">
    <mergeCell ref="A39:G39"/>
  </mergeCells>
  <conditionalFormatting sqref="E1:E1048576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G7" sqref="G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90" customHeight="1" thickBot="1" x14ac:dyDescent="0.3"/>
    <row r="2" spans="2:4" x14ac:dyDescent="0.25">
      <c r="B2" s="7" t="s">
        <v>17</v>
      </c>
      <c r="D2" s="13" t="s">
        <v>88</v>
      </c>
    </row>
    <row r="3" spans="2:4" x14ac:dyDescent="0.25">
      <c r="B3" s="7" t="s">
        <v>2</v>
      </c>
      <c r="D3" s="14"/>
    </row>
    <row r="4" spans="2:4" x14ac:dyDescent="0.25">
      <c r="B4" s="7" t="s">
        <v>3</v>
      </c>
      <c r="D4" s="17" t="s">
        <v>1</v>
      </c>
    </row>
    <row r="5" spans="2:4" x14ac:dyDescent="0.25">
      <c r="B5" s="7" t="s">
        <v>4</v>
      </c>
      <c r="D5" s="17" t="s">
        <v>0</v>
      </c>
    </row>
    <row r="6" spans="2:4" x14ac:dyDescent="0.25">
      <c r="B6" s="8" t="s">
        <v>28</v>
      </c>
      <c r="D6" s="18"/>
    </row>
    <row r="7" spans="2:4" x14ac:dyDescent="0.25">
      <c r="B7" s="7" t="s">
        <v>27</v>
      </c>
      <c r="D7" s="18"/>
    </row>
    <row r="8" spans="2:4" x14ac:dyDescent="0.25">
      <c r="B8" s="7" t="s">
        <v>26</v>
      </c>
      <c r="D8" s="19"/>
    </row>
    <row r="9" spans="2:4" x14ac:dyDescent="0.25">
      <c r="B9" s="7" t="s">
        <v>25</v>
      </c>
      <c r="D9" s="20">
        <f>+D8</f>
        <v>0</v>
      </c>
    </row>
    <row r="10" spans="2:4" x14ac:dyDescent="0.25">
      <c r="B10" s="7" t="s">
        <v>24</v>
      </c>
      <c r="D10" s="21"/>
    </row>
    <row r="11" spans="2:4" x14ac:dyDescent="0.25">
      <c r="B11" s="8" t="s">
        <v>89</v>
      </c>
      <c r="D11" s="29" t="str">
        <f>IFERROR(VLOOKUP(D10,'base de clientes'!A:B,2,0),"No existe")</f>
        <v>No existe</v>
      </c>
    </row>
    <row r="12" spans="2:4" x14ac:dyDescent="0.25">
      <c r="B12" s="8" t="s">
        <v>91</v>
      </c>
      <c r="D12" s="22">
        <v>0</v>
      </c>
    </row>
    <row r="13" spans="2:4" x14ac:dyDescent="0.25">
      <c r="B13" s="8" t="s">
        <v>90</v>
      </c>
      <c r="D13" s="10">
        <v>0</v>
      </c>
    </row>
    <row r="14" spans="2:4" x14ac:dyDescent="0.25">
      <c r="B14" s="7" t="s">
        <v>23</v>
      </c>
      <c r="D14" s="11">
        <v>0</v>
      </c>
    </row>
    <row r="15" spans="2:4" x14ac:dyDescent="0.25">
      <c r="B15" s="7" t="s">
        <v>22</v>
      </c>
      <c r="D15" s="22">
        <f>+D14*0.13</f>
        <v>0</v>
      </c>
    </row>
    <row r="16" spans="2:4" x14ac:dyDescent="0.25">
      <c r="B16" s="7" t="s">
        <v>21</v>
      </c>
      <c r="D16" s="10">
        <v>0</v>
      </c>
    </row>
    <row r="17" spans="2:4" x14ac:dyDescent="0.25">
      <c r="B17" s="7" t="s">
        <v>20</v>
      </c>
      <c r="D17" s="10">
        <v>0</v>
      </c>
    </row>
    <row r="18" spans="2:4" ht="15" customHeight="1" x14ac:dyDescent="0.25">
      <c r="B18" s="7" t="s">
        <v>92</v>
      </c>
      <c r="D18" s="10">
        <f>+(D12+D13+D14+D15+D16+D17)</f>
        <v>0</v>
      </c>
    </row>
    <row r="19" spans="2:4" ht="15.75" thickBot="1" x14ac:dyDescent="0.3">
      <c r="B19" s="7" t="s">
        <v>18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B3" sqref="B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89</v>
      </c>
      <c r="K2" s="3" t="s">
        <v>91</v>
      </c>
      <c r="L2" s="3" t="s">
        <v>90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92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93</v>
      </c>
      <c r="B5" s="35"/>
      <c r="C5" s="35"/>
      <c r="D5" s="35"/>
      <c r="E5" s="35"/>
      <c r="F5" s="35"/>
      <c r="G5" s="35"/>
      <c r="H5" s="35"/>
      <c r="I5" s="35"/>
      <c r="J5" s="36"/>
      <c r="K5" s="5">
        <f>+SUBTOTAL(9,Tabla2[VENTA EXENTA])</f>
        <v>0</v>
      </c>
      <c r="L5" s="5">
        <f>+SUBTOTAL(9,Tabla2[VENTA NO SUJETA])</f>
        <v>0</v>
      </c>
      <c r="M5" s="5">
        <f>+SUBTOTAL(9,Tabla2[V. GRAVADA])</f>
        <v>0</v>
      </c>
      <c r="N5" s="5">
        <f>+SUBTOTAL(9,Tabla2[D.FISCAL])</f>
        <v>0</v>
      </c>
      <c r="O5" s="5">
        <f>+SUBTOTAL(9,Tabla2[V CTA DE 3])</f>
        <v>0</v>
      </c>
      <c r="P5" s="5">
        <f>+SUBTOTAL(9,Tabla2[D. FISCAL A 3])</f>
        <v>0</v>
      </c>
      <c r="Q5" s="5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I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9" ht="79.5" customHeight="1" thickBot="1" x14ac:dyDescent="0.3"/>
    <row r="2" spans="2:9" x14ac:dyDescent="0.25">
      <c r="B2" s="7" t="s">
        <v>17</v>
      </c>
      <c r="D2" s="33" t="s">
        <v>316</v>
      </c>
    </row>
    <row r="3" spans="2:9" x14ac:dyDescent="0.25">
      <c r="B3" s="7" t="s">
        <v>2</v>
      </c>
      <c r="D3" s="14" t="s">
        <v>317</v>
      </c>
    </row>
    <row r="4" spans="2:9" x14ac:dyDescent="0.25">
      <c r="B4" s="7" t="s">
        <v>3</v>
      </c>
      <c r="D4" s="17" t="s">
        <v>1</v>
      </c>
    </row>
    <row r="5" spans="2:9" x14ac:dyDescent="0.25">
      <c r="B5" s="26" t="s">
        <v>4</v>
      </c>
      <c r="D5" s="17" t="s">
        <v>252</v>
      </c>
    </row>
    <row r="6" spans="2:9" x14ac:dyDescent="0.25">
      <c r="B6" s="8" t="s">
        <v>85</v>
      </c>
      <c r="D6" s="17" t="s">
        <v>298</v>
      </c>
    </row>
    <row r="7" spans="2:9" x14ac:dyDescent="0.25">
      <c r="B7" s="8" t="s">
        <v>84</v>
      </c>
      <c r="D7" s="17" t="s">
        <v>299</v>
      </c>
    </row>
    <row r="8" spans="2:9" x14ac:dyDescent="0.25">
      <c r="B8" s="8" t="s">
        <v>83</v>
      </c>
      <c r="D8" s="19"/>
    </row>
    <row r="9" spans="2:9" x14ac:dyDescent="0.25">
      <c r="B9" s="7" t="s">
        <v>82</v>
      </c>
      <c r="D9" s="20">
        <f>+D8</f>
        <v>0</v>
      </c>
    </row>
    <row r="10" spans="2:9" x14ac:dyDescent="0.25">
      <c r="B10" s="7" t="s">
        <v>83</v>
      </c>
      <c r="D10" s="28">
        <f>+D9</f>
        <v>0</v>
      </c>
      <c r="I10" t="s">
        <v>256</v>
      </c>
    </row>
    <row r="11" spans="2:9" x14ac:dyDescent="0.25">
      <c r="B11" s="7" t="s">
        <v>82</v>
      </c>
      <c r="D11" s="23">
        <f>+D10</f>
        <v>0</v>
      </c>
    </row>
    <row r="12" spans="2:9" x14ac:dyDescent="0.25">
      <c r="B12" s="7" t="s">
        <v>81</v>
      </c>
      <c r="D12" s="23">
        <v>0</v>
      </c>
    </row>
    <row r="13" spans="2:9" x14ac:dyDescent="0.25">
      <c r="B13" s="7" t="s">
        <v>80</v>
      </c>
      <c r="D13" s="10">
        <v>0</v>
      </c>
    </row>
    <row r="14" spans="2:9" x14ac:dyDescent="0.25">
      <c r="B14" s="7" t="s">
        <v>79</v>
      </c>
      <c r="D14" s="22">
        <v>0</v>
      </c>
    </row>
    <row r="15" spans="2:9" x14ac:dyDescent="0.25">
      <c r="B15" s="27" t="s">
        <v>78</v>
      </c>
      <c r="D15" s="22">
        <v>0</v>
      </c>
    </row>
    <row r="16" spans="2:9" x14ac:dyDescent="0.25">
      <c r="B16" s="27" t="s">
        <v>77</v>
      </c>
      <c r="D16" s="16">
        <v>0</v>
      </c>
    </row>
    <row r="17" spans="2:4" x14ac:dyDescent="0.25">
      <c r="B17" s="27" t="s">
        <v>76</v>
      </c>
      <c r="D17" s="10">
        <v>0</v>
      </c>
    </row>
    <row r="18" spans="2:4" x14ac:dyDescent="0.25">
      <c r="B18" s="27" t="s">
        <v>75</v>
      </c>
      <c r="D18" s="10">
        <v>0</v>
      </c>
    </row>
    <row r="19" spans="2:4" x14ac:dyDescent="0.25">
      <c r="B19" s="27" t="s">
        <v>74</v>
      </c>
      <c r="D19" s="10">
        <v>0</v>
      </c>
    </row>
    <row r="20" spans="2:4" x14ac:dyDescent="0.25">
      <c r="B20" s="27" t="s">
        <v>73</v>
      </c>
      <c r="D20" s="10">
        <v>0</v>
      </c>
    </row>
    <row r="21" spans="2:4" x14ac:dyDescent="0.25">
      <c r="B21" s="27" t="s">
        <v>72</v>
      </c>
      <c r="D21" s="10">
        <v>0</v>
      </c>
    </row>
    <row r="22" spans="2:4" x14ac:dyDescent="0.25">
      <c r="B22" s="27" t="s">
        <v>19</v>
      </c>
      <c r="D22" s="24">
        <f>SUM(D13:D21)</f>
        <v>0</v>
      </c>
    </row>
    <row r="23" spans="2:4" ht="15.75" thickBot="1" x14ac:dyDescent="0.3">
      <c r="B23" s="27" t="s">
        <v>18</v>
      </c>
      <c r="D23" s="25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4"/>
  <sheetViews>
    <sheetView tabSelected="1" topLeftCell="B1" zoomScale="110" zoomScaleNormal="110" workbookViewId="0">
      <selection activeCell="O24" sqref="O2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94</v>
      </c>
      <c r="J2" t="s">
        <v>95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316</v>
      </c>
      <c r="B3" t="s">
        <v>317</v>
      </c>
      <c r="C3" t="s">
        <v>1</v>
      </c>
      <c r="D3" t="s">
        <v>252</v>
      </c>
      <c r="E3" t="s">
        <v>298</v>
      </c>
      <c r="F3" t="s">
        <v>299</v>
      </c>
      <c r="G3">
        <v>9</v>
      </c>
      <c r="H3">
        <v>9</v>
      </c>
      <c r="I3">
        <v>9</v>
      </c>
      <c r="J3">
        <v>9</v>
      </c>
      <c r="L3" s="3">
        <v>0</v>
      </c>
      <c r="M3" s="3">
        <v>0</v>
      </c>
      <c r="N3" s="3">
        <v>0</v>
      </c>
      <c r="O3" s="3">
        <v>379.5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379.5</v>
      </c>
      <c r="V3" t="s">
        <v>71</v>
      </c>
    </row>
    <row r="4" spans="1:22" x14ac:dyDescent="0.25">
      <c r="A4" t="s">
        <v>316</v>
      </c>
      <c r="B4" t="s">
        <v>317</v>
      </c>
      <c r="C4" t="s">
        <v>1</v>
      </c>
      <c r="D4" t="s">
        <v>252</v>
      </c>
      <c r="E4" t="s">
        <v>298</v>
      </c>
      <c r="F4" t="s">
        <v>299</v>
      </c>
      <c r="G4">
        <v>8</v>
      </c>
      <c r="H4">
        <v>8</v>
      </c>
      <c r="I4">
        <v>8</v>
      </c>
      <c r="J4">
        <v>8</v>
      </c>
      <c r="L4" s="3">
        <v>0</v>
      </c>
      <c r="M4" s="3">
        <v>0</v>
      </c>
      <c r="N4" s="3">
        <v>0</v>
      </c>
      <c r="O4" s="3">
        <v>63.25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63.25</v>
      </c>
      <c r="V4" t="s">
        <v>71</v>
      </c>
    </row>
    <row r="5" spans="1:22" x14ac:dyDescent="0.25">
      <c r="A5" t="s">
        <v>314</v>
      </c>
      <c r="B5" t="s">
        <v>315</v>
      </c>
      <c r="C5" t="s">
        <v>1</v>
      </c>
      <c r="D5" t="s">
        <v>252</v>
      </c>
      <c r="E5" t="s">
        <v>298</v>
      </c>
      <c r="F5" t="s">
        <v>299</v>
      </c>
      <c r="G5">
        <v>7</v>
      </c>
      <c r="H5">
        <v>7</v>
      </c>
      <c r="I5">
        <v>7</v>
      </c>
      <c r="J5">
        <v>7</v>
      </c>
      <c r="L5" s="3">
        <v>0</v>
      </c>
      <c r="M5" s="3">
        <v>0</v>
      </c>
      <c r="N5" s="3">
        <v>0</v>
      </c>
      <c r="O5" s="3">
        <v>506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506</v>
      </c>
      <c r="V5" t="s">
        <v>71</v>
      </c>
    </row>
    <row r="6" spans="1:22" x14ac:dyDescent="0.25">
      <c r="A6" t="s">
        <v>314</v>
      </c>
      <c r="B6" t="s">
        <v>315</v>
      </c>
      <c r="C6" t="s">
        <v>1</v>
      </c>
      <c r="D6" t="s">
        <v>252</v>
      </c>
      <c r="E6" t="s">
        <v>298</v>
      </c>
      <c r="F6" t="s">
        <v>299</v>
      </c>
      <c r="G6">
        <v>6</v>
      </c>
      <c r="H6">
        <v>6</v>
      </c>
      <c r="I6">
        <v>6</v>
      </c>
      <c r="J6">
        <v>6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t="s">
        <v>71</v>
      </c>
    </row>
    <row r="7" spans="1:22" x14ac:dyDescent="0.25">
      <c r="A7" t="s">
        <v>314</v>
      </c>
      <c r="B7" t="s">
        <v>315</v>
      </c>
      <c r="C7" t="s">
        <v>1</v>
      </c>
      <c r="D7" t="s">
        <v>252</v>
      </c>
      <c r="E7" t="s">
        <v>298</v>
      </c>
      <c r="F7" t="s">
        <v>299</v>
      </c>
      <c r="G7">
        <v>5</v>
      </c>
      <c r="H7">
        <v>5</v>
      </c>
      <c r="I7">
        <v>5</v>
      </c>
      <c r="J7">
        <v>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t="s">
        <v>71</v>
      </c>
    </row>
    <row r="8" spans="1:22" x14ac:dyDescent="0.25">
      <c r="A8" t="s">
        <v>312</v>
      </c>
      <c r="B8" t="s">
        <v>313</v>
      </c>
      <c r="C8" t="s">
        <v>1</v>
      </c>
      <c r="D8" t="s">
        <v>252</v>
      </c>
      <c r="E8" t="s">
        <v>298</v>
      </c>
      <c r="F8" t="s">
        <v>299</v>
      </c>
      <c r="G8">
        <v>4</v>
      </c>
      <c r="H8">
        <v>4</v>
      </c>
      <c r="I8">
        <v>4</v>
      </c>
      <c r="J8">
        <v>4</v>
      </c>
      <c r="L8" s="3">
        <v>0</v>
      </c>
      <c r="M8" s="3">
        <v>0</v>
      </c>
      <c r="N8" s="3">
        <v>0</v>
      </c>
      <c r="O8" s="3">
        <v>506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506</v>
      </c>
      <c r="V8" t="s">
        <v>71</v>
      </c>
    </row>
    <row r="9" spans="1:22" x14ac:dyDescent="0.25">
      <c r="A9" t="s">
        <v>309</v>
      </c>
      <c r="B9" t="s">
        <v>310</v>
      </c>
      <c r="C9" t="s">
        <v>1</v>
      </c>
      <c r="D9" t="s">
        <v>252</v>
      </c>
      <c r="E9" t="s">
        <v>298</v>
      </c>
      <c r="F9" t="s">
        <v>299</v>
      </c>
      <c r="G9">
        <v>3</v>
      </c>
      <c r="H9">
        <v>3</v>
      </c>
      <c r="I9">
        <v>3</v>
      </c>
      <c r="J9">
        <v>3</v>
      </c>
      <c r="L9" s="3">
        <v>0</v>
      </c>
      <c r="M9" s="3">
        <v>0</v>
      </c>
      <c r="N9" s="3">
        <v>0</v>
      </c>
      <c r="O9" s="3">
        <v>885.5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885.5</v>
      </c>
      <c r="V9" t="s">
        <v>71</v>
      </c>
    </row>
    <row r="10" spans="1:22" x14ac:dyDescent="0.25">
      <c r="A10" t="s">
        <v>88</v>
      </c>
      <c r="B10" t="s">
        <v>297</v>
      </c>
      <c r="C10" t="s">
        <v>1</v>
      </c>
      <c r="D10" t="s">
        <v>252</v>
      </c>
      <c r="E10" t="s">
        <v>298</v>
      </c>
      <c r="F10" t="s">
        <v>299</v>
      </c>
      <c r="G10">
        <v>2</v>
      </c>
      <c r="H10">
        <v>2</v>
      </c>
      <c r="I10">
        <v>2</v>
      </c>
      <c r="J10">
        <v>2</v>
      </c>
      <c r="L10" s="3">
        <v>0</v>
      </c>
      <c r="M10" s="3">
        <v>0</v>
      </c>
      <c r="N10" s="3">
        <v>0</v>
      </c>
      <c r="O10" s="3">
        <v>506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506</v>
      </c>
      <c r="V10" t="s">
        <v>71</v>
      </c>
    </row>
    <row r="11" spans="1:22" x14ac:dyDescent="0.25">
      <c r="A11" t="s">
        <v>88</v>
      </c>
      <c r="B11" t="s">
        <v>297</v>
      </c>
      <c r="C11" t="s">
        <v>1</v>
      </c>
      <c r="D11" t="s">
        <v>252</v>
      </c>
      <c r="E11" t="s">
        <v>298</v>
      </c>
      <c r="F11" t="s">
        <v>299</v>
      </c>
      <c r="G11">
        <v>1</v>
      </c>
      <c r="H11">
        <v>1</v>
      </c>
      <c r="I11">
        <v>1</v>
      </c>
      <c r="J11">
        <v>1</v>
      </c>
      <c r="L11" s="3">
        <v>0</v>
      </c>
      <c r="M11" s="3">
        <v>0</v>
      </c>
      <c r="N11" s="3">
        <v>0</v>
      </c>
      <c r="O11" s="3">
        <v>63.25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63.25</v>
      </c>
      <c r="V11" t="s">
        <v>71</v>
      </c>
    </row>
    <row r="12" spans="1:22" x14ac:dyDescent="0.25">
      <c r="A12" t="s">
        <v>253</v>
      </c>
      <c r="B12" t="s">
        <v>291</v>
      </c>
      <c r="C12" t="s">
        <v>1</v>
      </c>
      <c r="D12" t="s">
        <v>252</v>
      </c>
      <c r="E12" t="s">
        <v>254</v>
      </c>
      <c r="F12" t="s">
        <v>255</v>
      </c>
      <c r="G12">
        <v>100</v>
      </c>
      <c r="H12">
        <v>100</v>
      </c>
      <c r="I12">
        <v>100</v>
      </c>
      <c r="J12">
        <v>100</v>
      </c>
      <c r="L12" s="3">
        <v>0</v>
      </c>
      <c r="M12" s="3">
        <v>0</v>
      </c>
      <c r="N12" s="3">
        <v>0</v>
      </c>
      <c r="O12" s="3">
        <v>379.5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379.5</v>
      </c>
      <c r="V12" t="s">
        <v>71</v>
      </c>
    </row>
    <row r="13" spans="1:22" x14ac:dyDescent="0.25">
      <c r="A13" t="s">
        <v>288</v>
      </c>
      <c r="B13" t="s">
        <v>289</v>
      </c>
      <c r="C13" t="s">
        <v>1</v>
      </c>
      <c r="D13" t="s">
        <v>252</v>
      </c>
      <c r="E13" t="s">
        <v>254</v>
      </c>
      <c r="F13" t="s">
        <v>255</v>
      </c>
      <c r="G13">
        <v>99</v>
      </c>
      <c r="H13">
        <v>99</v>
      </c>
      <c r="I13">
        <v>99</v>
      </c>
      <c r="J13">
        <v>99</v>
      </c>
      <c r="L13" s="3">
        <v>0</v>
      </c>
      <c r="M13" s="3">
        <v>0</v>
      </c>
      <c r="N13" s="3">
        <v>0</v>
      </c>
      <c r="O13" s="3">
        <v>379.5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379.5</v>
      </c>
      <c r="V13" t="s">
        <v>71</v>
      </c>
    </row>
    <row r="14" spans="1:22" x14ac:dyDescent="0.25">
      <c r="A14" t="s">
        <v>286</v>
      </c>
      <c r="B14" t="s">
        <v>287</v>
      </c>
      <c r="C14" t="s">
        <v>1</v>
      </c>
      <c r="D14" t="s">
        <v>252</v>
      </c>
      <c r="E14" t="s">
        <v>254</v>
      </c>
      <c r="F14" t="s">
        <v>255</v>
      </c>
      <c r="G14">
        <v>98</v>
      </c>
      <c r="H14">
        <v>98</v>
      </c>
      <c r="I14">
        <v>98</v>
      </c>
      <c r="J14">
        <v>98</v>
      </c>
      <c r="L14" s="3">
        <v>0</v>
      </c>
      <c r="M14" s="3">
        <v>0</v>
      </c>
      <c r="N14" s="3">
        <v>0</v>
      </c>
      <c r="O14" s="3">
        <v>253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253</v>
      </c>
      <c r="V14" t="s">
        <v>71</v>
      </c>
    </row>
    <row r="15" spans="1:22" x14ac:dyDescent="0.25">
      <c r="A15" t="s">
        <v>279</v>
      </c>
      <c r="B15" t="s">
        <v>280</v>
      </c>
      <c r="C15" t="s">
        <v>1</v>
      </c>
      <c r="D15" t="s">
        <v>252</v>
      </c>
      <c r="E15" t="s">
        <v>254</v>
      </c>
      <c r="F15" t="s">
        <v>255</v>
      </c>
      <c r="G15">
        <v>97</v>
      </c>
      <c r="H15">
        <v>97</v>
      </c>
      <c r="I15">
        <v>97</v>
      </c>
      <c r="J15">
        <v>97</v>
      </c>
      <c r="L15" s="3">
        <v>0</v>
      </c>
      <c r="M15" s="3">
        <v>0</v>
      </c>
      <c r="N15" s="3">
        <v>0</v>
      </c>
      <c r="O15" s="3">
        <v>632.5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632.5</v>
      </c>
      <c r="V15" s="3" t="s">
        <v>71</v>
      </c>
    </row>
    <row r="16" spans="1:22" x14ac:dyDescent="0.25">
      <c r="A16" t="s">
        <v>265</v>
      </c>
      <c r="B16" t="s">
        <v>266</v>
      </c>
      <c r="C16" t="s">
        <v>1</v>
      </c>
      <c r="D16" t="s">
        <v>252</v>
      </c>
      <c r="E16" t="s">
        <v>254</v>
      </c>
      <c r="F16" t="s">
        <v>255</v>
      </c>
      <c r="G16">
        <v>95</v>
      </c>
      <c r="H16">
        <v>95</v>
      </c>
      <c r="I16">
        <v>95</v>
      </c>
      <c r="J16">
        <v>95</v>
      </c>
      <c r="L16" s="3">
        <v>0</v>
      </c>
      <c r="M16" s="3">
        <v>0</v>
      </c>
      <c r="N16" s="3">
        <v>0</v>
      </c>
      <c r="O16" s="3">
        <v>379.5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379.5</v>
      </c>
      <c r="V16" t="s">
        <v>71</v>
      </c>
    </row>
    <row r="17" spans="1:22" x14ac:dyDescent="0.25">
      <c r="A17" t="s">
        <v>263</v>
      </c>
      <c r="B17" t="s">
        <v>264</v>
      </c>
      <c r="C17" t="s">
        <v>1</v>
      </c>
      <c r="D17" t="s">
        <v>252</v>
      </c>
      <c r="E17" t="s">
        <v>254</v>
      </c>
      <c r="F17" t="s">
        <v>255</v>
      </c>
      <c r="G17">
        <v>96</v>
      </c>
      <c r="H17">
        <v>96</v>
      </c>
      <c r="I17">
        <v>96</v>
      </c>
      <c r="J17">
        <v>96</v>
      </c>
      <c r="L17" s="3">
        <v>0</v>
      </c>
      <c r="M17" s="3">
        <v>0</v>
      </c>
      <c r="N17" s="3">
        <v>0</v>
      </c>
      <c r="O17" s="3">
        <v>506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506</v>
      </c>
      <c r="V17" t="s">
        <v>71</v>
      </c>
    </row>
    <row r="18" spans="1:22" x14ac:dyDescent="0.25">
      <c r="A18" t="s">
        <v>263</v>
      </c>
      <c r="B18" t="s">
        <v>264</v>
      </c>
      <c r="C18" t="s">
        <v>1</v>
      </c>
      <c r="D18" t="s">
        <v>252</v>
      </c>
      <c r="E18" t="s">
        <v>254</v>
      </c>
      <c r="F18" t="s">
        <v>255</v>
      </c>
      <c r="G18">
        <v>94</v>
      </c>
      <c r="H18">
        <v>94</v>
      </c>
      <c r="I18">
        <v>94</v>
      </c>
      <c r="J18">
        <v>94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t="s">
        <v>71</v>
      </c>
    </row>
    <row r="19" spans="1:22" x14ac:dyDescent="0.25">
      <c r="A19" t="s">
        <v>263</v>
      </c>
      <c r="B19" t="s">
        <v>264</v>
      </c>
      <c r="C19" t="s">
        <v>1</v>
      </c>
      <c r="D19" t="s">
        <v>252</v>
      </c>
      <c r="E19" t="s">
        <v>254</v>
      </c>
      <c r="F19" t="s">
        <v>255</v>
      </c>
      <c r="G19">
        <v>93</v>
      </c>
      <c r="H19">
        <v>93</v>
      </c>
      <c r="I19">
        <v>93</v>
      </c>
      <c r="J19">
        <v>93</v>
      </c>
      <c r="L19" s="3">
        <v>0</v>
      </c>
      <c r="M19" s="3">
        <v>0</v>
      </c>
      <c r="N19" s="3">
        <v>0</v>
      </c>
      <c r="O19" s="3">
        <v>63.25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63.25</v>
      </c>
      <c r="V19" t="s">
        <v>71</v>
      </c>
    </row>
    <row r="20" spans="1:22" ht="15.75" thickBot="1" x14ac:dyDescent="0.3">
      <c r="A20" t="s">
        <v>261</v>
      </c>
      <c r="B20" t="s">
        <v>262</v>
      </c>
      <c r="C20" t="s">
        <v>1</v>
      </c>
      <c r="D20" t="s">
        <v>252</v>
      </c>
      <c r="E20" t="s">
        <v>254</v>
      </c>
      <c r="F20" t="s">
        <v>255</v>
      </c>
      <c r="G20">
        <v>92</v>
      </c>
      <c r="H20">
        <v>92</v>
      </c>
      <c r="I20">
        <v>92</v>
      </c>
      <c r="J20">
        <v>92</v>
      </c>
      <c r="L20" s="3">
        <v>0</v>
      </c>
      <c r="M20" s="3">
        <v>0</v>
      </c>
      <c r="N20" s="3">
        <v>0</v>
      </c>
      <c r="O20" s="3">
        <v>550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550</v>
      </c>
      <c r="V20" t="s">
        <v>71</v>
      </c>
    </row>
    <row r="21" spans="1:22" ht="15.75" thickBot="1" x14ac:dyDescent="0.3">
      <c r="A21" s="34" t="s">
        <v>93</v>
      </c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5">
        <f>+SUBTOTAL(9,Tabla3[V EXENTA])</f>
        <v>0</v>
      </c>
      <c r="M21" s="5">
        <f>+SUBTOTAL(9,Tabla3[VENTAS NO])</f>
        <v>0</v>
      </c>
      <c r="N21" s="5">
        <f>+SUBTOTAL(9,Tabla3[V NO SUJETAS])</f>
        <v>0</v>
      </c>
      <c r="O21" s="5">
        <f>+SUBTOTAL(9,Tabla3[V GRAVADAS])</f>
        <v>6052.75</v>
      </c>
      <c r="P21" s="5">
        <f>+SUBTOTAL(9,Tabla3[EX IN CA])</f>
        <v>0</v>
      </c>
      <c r="Q21" s="5">
        <f>+SUBTOTAL(9,Tabla3[EX OUT CA])</f>
        <v>0</v>
      </c>
      <c r="R21" s="5">
        <f>+SUBTOTAL(9,Tabla3[EX SERVICE])</f>
        <v>0</v>
      </c>
      <c r="S21" s="5">
        <f>+SUBTOTAL(9,Tabla3[V ZONA FRAN])</f>
        <v>0</v>
      </c>
      <c r="T21" s="5">
        <f>+SUBTOTAL(9,Tabla3[V CTA A 3ERO])</f>
        <v>0</v>
      </c>
      <c r="U21" s="5">
        <f>+SUBTOTAL(9,Tabla3[TOTAL VENTA])</f>
        <v>6052.75</v>
      </c>
      <c r="V21" s="3">
        <f>+U21/1.13</f>
        <v>5356.4159292035401</v>
      </c>
    </row>
    <row r="24" spans="1:22" x14ac:dyDescent="0.25">
      <c r="O24" s="3">
        <f>+O21/1.13</f>
        <v>5356.4159292035401</v>
      </c>
    </row>
  </sheetData>
  <mergeCells count="1">
    <mergeCell ref="A21:K2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96</v>
      </c>
      <c r="B21" t="s">
        <v>97</v>
      </c>
    </row>
    <row r="22" spans="1:2" x14ac:dyDescent="0.25">
      <c r="A22" s="1" t="s">
        <v>98</v>
      </c>
      <c r="B22" t="s">
        <v>99</v>
      </c>
    </row>
    <row r="23" spans="1:2" x14ac:dyDescent="0.25">
      <c r="A23" s="1" t="s">
        <v>100</v>
      </c>
      <c r="B23" t="s">
        <v>101</v>
      </c>
    </row>
    <row r="24" spans="1:2" x14ac:dyDescent="0.25">
      <c r="A24" s="1" t="s">
        <v>102</v>
      </c>
      <c r="B24" t="s">
        <v>103</v>
      </c>
    </row>
    <row r="25" spans="1:2" x14ac:dyDescent="0.25">
      <c r="A25" s="1" t="s">
        <v>104</v>
      </c>
      <c r="B25" t="s">
        <v>105</v>
      </c>
    </row>
    <row r="26" spans="1:2" x14ac:dyDescent="0.25">
      <c r="A26" s="1" t="s">
        <v>106</v>
      </c>
      <c r="B26" t="s">
        <v>107</v>
      </c>
    </row>
    <row r="27" spans="1:2" x14ac:dyDescent="0.25">
      <c r="A27" s="1" t="s">
        <v>108</v>
      </c>
      <c r="B27" t="s">
        <v>109</v>
      </c>
    </row>
    <row r="28" spans="1:2" x14ac:dyDescent="0.25">
      <c r="A28" s="1" t="s">
        <v>110</v>
      </c>
      <c r="B28" t="s">
        <v>111</v>
      </c>
    </row>
    <row r="29" spans="1:2" x14ac:dyDescent="0.25">
      <c r="A29" s="1" t="s">
        <v>112</v>
      </c>
      <c r="B29" t="s">
        <v>113</v>
      </c>
    </row>
    <row r="30" spans="1:2" x14ac:dyDescent="0.25">
      <c r="A30" s="1" t="s">
        <v>114</v>
      </c>
      <c r="B30" t="s">
        <v>115</v>
      </c>
    </row>
    <row r="31" spans="1:2" x14ac:dyDescent="0.25">
      <c r="A31" s="1" t="s">
        <v>116</v>
      </c>
      <c r="B31" t="s">
        <v>117</v>
      </c>
    </row>
    <row r="32" spans="1:2" x14ac:dyDescent="0.25">
      <c r="A32" s="1" t="s">
        <v>118</v>
      </c>
      <c r="B32" t="s">
        <v>119</v>
      </c>
    </row>
    <row r="33" spans="1:2" x14ac:dyDescent="0.25">
      <c r="A33" s="1" t="s">
        <v>120</v>
      </c>
      <c r="B33" t="s">
        <v>121</v>
      </c>
    </row>
    <row r="34" spans="1:2" x14ac:dyDescent="0.25">
      <c r="A34" s="1" t="s">
        <v>122</v>
      </c>
      <c r="B34" t="s">
        <v>123</v>
      </c>
    </row>
    <row r="35" spans="1:2" x14ac:dyDescent="0.25">
      <c r="A35" s="1" t="s">
        <v>124</v>
      </c>
      <c r="B35" t="s">
        <v>125</v>
      </c>
    </row>
    <row r="36" spans="1:2" x14ac:dyDescent="0.25">
      <c r="A36" s="1" t="s">
        <v>126</v>
      </c>
      <c r="B36" t="s">
        <v>127</v>
      </c>
    </row>
    <row r="37" spans="1:2" x14ac:dyDescent="0.25">
      <c r="A37" s="1" t="s">
        <v>128</v>
      </c>
      <c r="B37" t="s">
        <v>129</v>
      </c>
    </row>
    <row r="38" spans="1:2" x14ac:dyDescent="0.25">
      <c r="A38" s="1" t="s">
        <v>130</v>
      </c>
      <c r="B38" t="s">
        <v>131</v>
      </c>
    </row>
    <row r="39" spans="1:2" x14ac:dyDescent="0.25">
      <c r="A39" s="1" t="s">
        <v>132</v>
      </c>
      <c r="B39" t="s">
        <v>133</v>
      </c>
    </row>
    <row r="40" spans="1:2" x14ac:dyDescent="0.25">
      <c r="A40" s="1" t="s">
        <v>134</v>
      </c>
      <c r="B40" t="s">
        <v>135</v>
      </c>
    </row>
    <row r="41" spans="1:2" x14ac:dyDescent="0.25">
      <c r="A41" s="1" t="s">
        <v>136</v>
      </c>
      <c r="B41" t="s">
        <v>137</v>
      </c>
    </row>
    <row r="42" spans="1:2" x14ac:dyDescent="0.25">
      <c r="A42" s="1" t="s">
        <v>138</v>
      </c>
      <c r="B42" t="s">
        <v>139</v>
      </c>
    </row>
    <row r="43" spans="1:2" x14ac:dyDescent="0.25">
      <c r="A43" s="1" t="s">
        <v>140</v>
      </c>
      <c r="B43" t="s">
        <v>141</v>
      </c>
    </row>
    <row r="44" spans="1:2" x14ac:dyDescent="0.25">
      <c r="A44" s="1" t="s">
        <v>142</v>
      </c>
      <c r="B44" t="s">
        <v>143</v>
      </c>
    </row>
    <row r="45" spans="1:2" x14ac:dyDescent="0.25">
      <c r="A45" s="1" t="s">
        <v>144</v>
      </c>
      <c r="B45" t="s">
        <v>145</v>
      </c>
    </row>
    <row r="46" spans="1:2" x14ac:dyDescent="0.25">
      <c r="A46" s="1" t="s">
        <v>146</v>
      </c>
      <c r="B46" t="s">
        <v>147</v>
      </c>
    </row>
    <row r="47" spans="1:2" x14ac:dyDescent="0.25">
      <c r="A47" s="1" t="s">
        <v>148</v>
      </c>
      <c r="B47" t="s">
        <v>149</v>
      </c>
    </row>
    <row r="48" spans="1:2" x14ac:dyDescent="0.25">
      <c r="A48" s="1" t="s">
        <v>150</v>
      </c>
      <c r="B48" s="1" t="s">
        <v>30</v>
      </c>
    </row>
    <row r="49" spans="1:2" x14ac:dyDescent="0.25">
      <c r="A49" s="1" t="s">
        <v>151</v>
      </c>
      <c r="B49" t="s">
        <v>152</v>
      </c>
    </row>
    <row r="50" spans="1:2" x14ac:dyDescent="0.25">
      <c r="A50" s="1" t="s">
        <v>153</v>
      </c>
      <c r="B50" t="s">
        <v>154</v>
      </c>
    </row>
    <row r="51" spans="1:2" x14ac:dyDescent="0.25">
      <c r="A51" s="1" t="s">
        <v>155</v>
      </c>
      <c r="B51" t="s">
        <v>156</v>
      </c>
    </row>
    <row r="52" spans="1:2" x14ac:dyDescent="0.25">
      <c r="A52" s="1" t="s">
        <v>157</v>
      </c>
      <c r="B52" t="s">
        <v>158</v>
      </c>
    </row>
    <row r="53" spans="1:2" x14ac:dyDescent="0.25">
      <c r="A53" s="1" t="s">
        <v>159</v>
      </c>
      <c r="B53" t="s">
        <v>160</v>
      </c>
    </row>
    <row r="54" spans="1:2" x14ac:dyDescent="0.25">
      <c r="A54" s="1" t="s">
        <v>161</v>
      </c>
      <c r="B54" t="s">
        <v>162</v>
      </c>
    </row>
    <row r="55" spans="1:2" x14ac:dyDescent="0.25">
      <c r="A55" s="1" t="s">
        <v>163</v>
      </c>
      <c r="B55" t="s">
        <v>164</v>
      </c>
    </row>
    <row r="56" spans="1:2" x14ac:dyDescent="0.25">
      <c r="A56" s="1" t="s">
        <v>29</v>
      </c>
      <c r="B56" t="s">
        <v>165</v>
      </c>
    </row>
    <row r="57" spans="1:2" x14ac:dyDescent="0.25">
      <c r="A57" s="1" t="s">
        <v>166</v>
      </c>
      <c r="B57" t="s">
        <v>167</v>
      </c>
    </row>
    <row r="58" spans="1:2" x14ac:dyDescent="0.25">
      <c r="A58" s="1" t="s">
        <v>168</v>
      </c>
      <c r="B58" t="s">
        <v>169</v>
      </c>
    </row>
    <row r="59" spans="1:2" x14ac:dyDescent="0.25">
      <c r="A59" s="1" t="s">
        <v>170</v>
      </c>
      <c r="B59" t="s">
        <v>171</v>
      </c>
    </row>
    <row r="60" spans="1:2" x14ac:dyDescent="0.25">
      <c r="A60" s="1" t="s">
        <v>172</v>
      </c>
      <c r="B60" t="s">
        <v>173</v>
      </c>
    </row>
    <row r="61" spans="1:2" x14ac:dyDescent="0.25">
      <c r="A61" s="1" t="s">
        <v>174</v>
      </c>
      <c r="B61" t="s">
        <v>175</v>
      </c>
    </row>
    <row r="62" spans="1:2" x14ac:dyDescent="0.25">
      <c r="A62" s="1" t="s">
        <v>176</v>
      </c>
      <c r="B62" t="s">
        <v>177</v>
      </c>
    </row>
    <row r="63" spans="1:2" x14ac:dyDescent="0.25">
      <c r="A63" s="1" t="s">
        <v>178</v>
      </c>
      <c r="B63" t="s">
        <v>179</v>
      </c>
    </row>
    <row r="64" spans="1:2" x14ac:dyDescent="0.25">
      <c r="A64" s="1" t="s">
        <v>180</v>
      </c>
      <c r="B64" t="s">
        <v>181</v>
      </c>
    </row>
    <row r="65" spans="1:2" x14ac:dyDescent="0.25">
      <c r="A65" s="1" t="s">
        <v>182</v>
      </c>
      <c r="B65" t="s">
        <v>183</v>
      </c>
    </row>
    <row r="66" spans="1:2" x14ac:dyDescent="0.25">
      <c r="A66" s="1" t="s">
        <v>184</v>
      </c>
      <c r="B66" t="s">
        <v>185</v>
      </c>
    </row>
    <row r="67" spans="1:2" x14ac:dyDescent="0.25">
      <c r="A67" s="1" t="s">
        <v>186</v>
      </c>
      <c r="B67" t="s">
        <v>187</v>
      </c>
    </row>
    <row r="68" spans="1:2" x14ac:dyDescent="0.25">
      <c r="A68" s="1" t="s">
        <v>188</v>
      </c>
      <c r="B68" t="s">
        <v>189</v>
      </c>
    </row>
    <row r="69" spans="1:2" x14ac:dyDescent="0.25">
      <c r="A69" s="1" t="s">
        <v>190</v>
      </c>
      <c r="B69" t="s">
        <v>191</v>
      </c>
    </row>
    <row r="70" spans="1:2" x14ac:dyDescent="0.25">
      <c r="A70" s="1" t="s">
        <v>192</v>
      </c>
      <c r="B70" t="s">
        <v>193</v>
      </c>
    </row>
    <row r="71" spans="1:2" x14ac:dyDescent="0.25">
      <c r="A71" s="1" t="s">
        <v>194</v>
      </c>
      <c r="B71" t="s">
        <v>195</v>
      </c>
    </row>
    <row r="72" spans="1:2" x14ac:dyDescent="0.25">
      <c r="A72" s="1" t="s">
        <v>196</v>
      </c>
      <c r="B72" t="s">
        <v>197</v>
      </c>
    </row>
    <row r="73" spans="1:2" x14ac:dyDescent="0.25">
      <c r="A73" s="1" t="s">
        <v>198</v>
      </c>
      <c r="B73" t="s">
        <v>199</v>
      </c>
    </row>
    <row r="74" spans="1:2" x14ac:dyDescent="0.25">
      <c r="A74" s="1" t="s">
        <v>200</v>
      </c>
      <c r="B74" t="s">
        <v>201</v>
      </c>
    </row>
    <row r="75" spans="1:2" x14ac:dyDescent="0.25">
      <c r="A75" s="1" t="s">
        <v>202</v>
      </c>
      <c r="B75" t="s">
        <v>203</v>
      </c>
    </row>
    <row r="76" spans="1:2" x14ac:dyDescent="0.25">
      <c r="A76" s="1" t="s">
        <v>204</v>
      </c>
      <c r="B76" t="s">
        <v>205</v>
      </c>
    </row>
    <row r="77" spans="1:2" x14ac:dyDescent="0.25">
      <c r="A77" s="1" t="s">
        <v>206</v>
      </c>
      <c r="B77" t="s">
        <v>207</v>
      </c>
    </row>
    <row r="78" spans="1:2" x14ac:dyDescent="0.25">
      <c r="A78" s="1" t="s">
        <v>208</v>
      </c>
      <c r="B78" s="31" t="s">
        <v>209</v>
      </c>
    </row>
    <row r="79" spans="1:2" x14ac:dyDescent="0.25">
      <c r="A79" s="1" t="s">
        <v>210</v>
      </c>
      <c r="B79" t="s">
        <v>211</v>
      </c>
    </row>
    <row r="80" spans="1:2" x14ac:dyDescent="0.25">
      <c r="A80" s="1" t="s">
        <v>212</v>
      </c>
      <c r="B80" t="s">
        <v>213</v>
      </c>
    </row>
    <row r="81" spans="1:2" x14ac:dyDescent="0.25">
      <c r="A81" s="1" t="s">
        <v>214</v>
      </c>
      <c r="B81" t="s">
        <v>215</v>
      </c>
    </row>
    <row r="82" spans="1:2" x14ac:dyDescent="0.25">
      <c r="A82" s="1" t="s">
        <v>216</v>
      </c>
      <c r="B82" t="s">
        <v>217</v>
      </c>
    </row>
    <row r="83" spans="1:2" x14ac:dyDescent="0.25">
      <c r="A83" s="1" t="s">
        <v>218</v>
      </c>
      <c r="B83" t="s">
        <v>219</v>
      </c>
    </row>
    <row r="84" spans="1:2" x14ac:dyDescent="0.25">
      <c r="A84" s="1" t="s">
        <v>220</v>
      </c>
      <c r="B84" t="s">
        <v>221</v>
      </c>
    </row>
    <row r="85" spans="1:2" x14ac:dyDescent="0.25">
      <c r="A85" s="1" t="s">
        <v>222</v>
      </c>
      <c r="B85" t="s">
        <v>223</v>
      </c>
    </row>
    <row r="86" spans="1:2" x14ac:dyDescent="0.25">
      <c r="A86" s="1" t="s">
        <v>224</v>
      </c>
      <c r="B86" t="s">
        <v>225</v>
      </c>
    </row>
    <row r="87" spans="1:2" x14ac:dyDescent="0.25">
      <c r="A87" s="1" t="s">
        <v>226</v>
      </c>
      <c r="B87" t="s">
        <v>227</v>
      </c>
    </row>
    <row r="88" spans="1:2" x14ac:dyDescent="0.25">
      <c r="A88" s="1" t="s">
        <v>228</v>
      </c>
      <c r="B88" t="s">
        <v>229</v>
      </c>
    </row>
    <row r="89" spans="1:2" x14ac:dyDescent="0.25">
      <c r="A89" s="1" t="s">
        <v>230</v>
      </c>
      <c r="B89" t="s">
        <v>231</v>
      </c>
    </row>
    <row r="90" spans="1:2" x14ac:dyDescent="0.25">
      <c r="A90" s="1" t="s">
        <v>232</v>
      </c>
      <c r="B90" t="s">
        <v>233</v>
      </c>
    </row>
    <row r="91" spans="1:2" x14ac:dyDescent="0.25">
      <c r="A91" s="1" t="s">
        <v>234</v>
      </c>
      <c r="B91" t="s">
        <v>235</v>
      </c>
    </row>
    <row r="92" spans="1:2" x14ac:dyDescent="0.25">
      <c r="A92" s="1" t="s">
        <v>236</v>
      </c>
      <c r="B92" s="32" t="s">
        <v>237</v>
      </c>
    </row>
    <row r="93" spans="1:2" x14ac:dyDescent="0.25">
      <c r="A93" s="1" t="s">
        <v>238</v>
      </c>
      <c r="B93" t="s">
        <v>239</v>
      </c>
    </row>
    <row r="94" spans="1:2" x14ac:dyDescent="0.25">
      <c r="A94" s="1" t="s">
        <v>240</v>
      </c>
      <c r="B94" t="s">
        <v>241</v>
      </c>
    </row>
    <row r="95" spans="1:2" x14ac:dyDescent="0.25">
      <c r="A95" s="1" t="s">
        <v>242</v>
      </c>
      <c r="B95" t="s">
        <v>243</v>
      </c>
    </row>
    <row r="96" spans="1:2" x14ac:dyDescent="0.25">
      <c r="A96" s="1" t="s">
        <v>244</v>
      </c>
      <c r="B96" t="s">
        <v>245</v>
      </c>
    </row>
    <row r="97" spans="1:2" x14ac:dyDescent="0.25">
      <c r="A97" s="1" t="s">
        <v>246</v>
      </c>
      <c r="B97" t="s">
        <v>247</v>
      </c>
    </row>
    <row r="98" spans="1:2" x14ac:dyDescent="0.25">
      <c r="A98" s="1" t="s">
        <v>248</v>
      </c>
      <c r="B98" t="s">
        <v>249</v>
      </c>
    </row>
    <row r="99" spans="1:2" x14ac:dyDescent="0.25">
      <c r="A99" s="1" t="s">
        <v>250</v>
      </c>
      <c r="B99" t="s">
        <v>251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2023-05-03T04:09:39Z</dcterms:modified>
</cp:coreProperties>
</file>