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7" l="1"/>
  <c r="O10" i="7"/>
  <c r="K10" i="7"/>
  <c r="H10" i="7"/>
  <c r="R10" i="7"/>
  <c r="D9" i="6" l="1"/>
  <c r="D11" i="5" l="1"/>
  <c r="D9" i="5"/>
  <c r="M4" i="10" l="1"/>
  <c r="N4" i="10"/>
  <c r="O4" i="10"/>
  <c r="P4" i="10"/>
  <c r="Q4" i="10"/>
  <c r="R4" i="10"/>
  <c r="S4" i="10"/>
  <c r="T4" i="10"/>
  <c r="U4" i="10"/>
  <c r="V4" i="10" s="1"/>
  <c r="L4" i="10"/>
  <c r="D9" i="9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<sst xmlns="http://schemas.openxmlformats.org/spreadsheetml/2006/main" count="376" uniqueCount="270">
  <si>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</si>
  <si>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</si>
  <si>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</si>
  <si>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</si>
  <si>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</si>
  <si>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</si>
  <si>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</si>
  <si>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</si>
  <si>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</si>
  <si>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</si>
  <si>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</si>
  <si>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</si>
  <si>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</si>
  <si>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</si>
  <si>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</si>
  <si>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</si>
  <si>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</si>
  <si>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</si>
  <si>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</si>
  <si>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</si>
  <si>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</si>
  <si>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</si>
  <si>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</si>
  <si>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</si>
  <si>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</si>
  <si>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</si>
  <si>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</si>
  <si>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</si>
  <si>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</si>
  <si>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</si>
  <si>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</si>
  <si>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</si>
  <si>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</si>
  <si>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</si>
  <si>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</si>
  <si>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</si>
  <si>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</si>
  <si>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</si>
  <si>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</si>
  <si>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</si>
  <si>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</si>
  <si>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</si>
  <si>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</si>
  <si>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</si>
  <si>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</si>
  <si>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</si>
  <si>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</si>
  <si>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</si>
  <si>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</si>
  <si>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</si>
  <si>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</si>
  <si>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</si>
  <si>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</si>
  <si>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</si>
  <si>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</si>
  <si>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</si>
  <si>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</si>
  <si>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</si>
  <si>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</si>
  <si>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</si>
  <si>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</si>
  <si>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</si>
  <si>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</si>
  <si>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</si>
  <si>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</si>
  <si>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</si>
  <si>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</si>
  <si>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</si>
  <si>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</si>
  <si>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</si>
  <si>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</si>
  <si>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</si>
  <si>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</si>
  <si>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</si>
  <si>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</si>
  <si>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</si>
  <si>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</si>
  <si>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</si>
  <si>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</si>
  <si>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</si>
  <si>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</si>
  <si>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</si>
  <si>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</si>
  <si>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</si>
  <si>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</si>
  <si>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</si>
  <si>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</si>
  <si>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</si>
  <si>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</si>
  <si>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</si>
  <si>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</si>
  <si>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</si>
  <si>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</si>
  <si>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</si>
  <si>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</si>
  <si>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</si>
  <si>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</si>
  <si>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</si>
  <si>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</si>
  <si>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</si>
  <si>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</si>
  <si>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</si>
  <si>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</si>
  <si>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</si>
  <si>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</si>
  <si>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</si>
  <si>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</si>
  <si>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</si>
  <si>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</si>
  <si>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</si>
  <si>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</si>
  <si>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</si>
  <si>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</si>
  <si>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</si>
  <si>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</si>
  <si>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</si>
  <si>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</si>
  <si>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</si>
  <si>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</si>
  <si>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</si>
  <si>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</si>
  <si>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</si>
  <si>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</si>
  <si>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</si>
  <si>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</si>
  <si>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</si>
  <si>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</si>
  <si>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</si>
  <si>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</si>
  <si>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</si>
  <si>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</si>
  <si>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</si>
  <si>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</si>
  <si>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</si>
  <si>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</si>
  <si>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</si>
  <si>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</si>
  <si>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</si>
  <si>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</si>
  <si>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</si>
  <si>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</si>
  <si>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</si>
  <si>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</si>
  <si>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</si>
  <si>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</si>
  <si>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</si>
  <si>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</si>
  <si>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</si>
  <si>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</si>
  <si>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</si>
  <si>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</si>
  <si>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</si>
  <si>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</si>
  <si>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</si>
  <si>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</si>
  <si>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</si>
  <si>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</si>
  <si>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</si>
  <si>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</si>
  <si>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</si>
  <si>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</si>
  <si>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</si>
  <si>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</si>
  <si>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</si>
  <si>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</si>
  <si>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</si>
  <si>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</si>
  <si>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</si>
  <si>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</si>
  <si>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</si>
  <si>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</si>
  <si>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</si>
  <si>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</si>
  <si>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</si>
  <si>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</si>
  <si>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</si>
  <si>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</si>
  <si>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</si>
  <si>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</si>
  <si>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</si>
  <si>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</si>
  <si>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</si>
  <si>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</si>
  <si>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</si>
  <si>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</si>
  <si>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</si>
  <si>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</si>
  <si>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</si>
  <si>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</si>
  <si>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</si>
  <si>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</si>
  <si>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</si>
  <si>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</si>
  <si>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</si>
  <si>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</si>
  <si>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</si>
  <si>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</si>
  <si>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</si>
  <si>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</si>
  <si>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</si>
  <si>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</si>
  <si>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</si>
  <si>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</si>
  <si>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</si>
  <si>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</si>
  <si>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</si>
  <si>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</si>
  <si>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</si>
  <si>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</si>
  <si>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</si>
  <si>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</si>
  <si>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</si>
  <si>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</si>
  <si>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</si>
  <si>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</si>
  <si>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</si>
  <si>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</si>
  <si>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</si>
  <si>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</si>
  <si>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</si>
  <si>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</si>
  <si>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</si>
  <si>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</si>
  <si>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</si>
  <si>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</si>
  <si>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</si>
  <si>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</si>
  <si>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</si>
  <si>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</si>
  <si>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</si>
  <si>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</si>
  <si>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</si>
  <si>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</si>
  <si>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</si>
  <si>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</si>
  <si>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</si>
  <si>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</si>
  <si>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</si>
  <si>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</si>
  <si>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</si>
  <si>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</si>
  <si>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</si>
  <si>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</si>
  <si>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</si>
  <si>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</si>
  <si>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</si>
  <si>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</si>
  <si>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</si>
  <si>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</si>
  <si>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</si>
  <si>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</si>
  <si>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</si>
  <si>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 xml:space="preserve"> </t>
  </si>
  <si>
    <t>ENERO</t>
  </si>
  <si>
    <t>FEBRERO</t>
  </si>
  <si>
    <t>MARZO</t>
  </si>
  <si>
    <t>15041RESIN410802022</t>
  </si>
  <si>
    <t>22CH000F</t>
  </si>
  <si>
    <t>06142407500017</t>
  </si>
  <si>
    <t>GUILLERMO E. MIGUEL B.</t>
  </si>
  <si>
    <t>DICIEMBRE</t>
  </si>
  <si>
    <t>01/12/2022</t>
  </si>
  <si>
    <t>Total</t>
  </si>
  <si>
    <t>20/01/2023</t>
  </si>
  <si>
    <t>30/01/2023</t>
  </si>
  <si>
    <t>06/02/2023</t>
  </si>
  <si>
    <t>16/02/2023</t>
  </si>
  <si>
    <t>20/02/2023</t>
  </si>
  <si>
    <t>09/03/2023</t>
  </si>
  <si>
    <t>DUI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</si>
</sst>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17" fontId="5" fillId="3" borderId="5" xfId="0" applyNumberFormat="1" applyFont="1" applyFill="1" applyBorder="1" applyAlignment="1">
      <alignment horizontal="center"/>
    </xf>
    <xf numFmtId="44" fontId="9" fillId="0" borderId="0" xfId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0" xfId="0" applyFont="1"/>
  </cellXfs>
  <cellStyles count="2">
    <cellStyle name="Moneda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0" totalsRowCount="1">
  <sortState ref="A3:Q74">
    <sortCondition ref="B2:B74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9" dataCellStyle="Moneda"/>
    <tableColumn id="9" name="I. EXENTAS" totalsRowDxfId="8" dataCellStyle="Moneda"/>
    <tableColumn id="10" name="IMPOR EX" totalsRowDxfId="7" dataCellStyle="Moneda"/>
    <tableColumn id="11" name="C. GRAVADA" totalsRowFunction="sum" totalsRowDxfId="6" dataCellStyle="Moneda"/>
    <tableColumn id="12" name="INTER GRAVA" totalsRowDxfId="5" dataCellStyle="Moneda"/>
    <tableColumn id="13" name="IMPOR BIENES" totalsRowDxfId="4" dataCellStyle="Moneda"/>
    <tableColumn id="14" name="IMPOR SERV" totalsRowDxfId="3" dataCellStyle="Moneda"/>
    <tableColumn id="15" name="IVA" totalsRowFunction="sum" totalsRowDxfId="2" dataCellStyle="Moneda"/>
    <tableColumn id="16" name="TOTAL C." totalsRowFunction="sum" totalsRowDxfId="1" dataCellStyle="Moneda"/>
    <tableColumn id="18" name="DUI" dataDxfId="10" totalsRowDxfId="0" dataCellStyle="Moneda"/>
    <tableColumn id="17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4" totalsRowShown="0">
  <autoFilter ref="A2:R4"/>
  <sortState ref="A3:R87">
    <sortCondition ref="G2:G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3" totalsRowShown="0">
  <sortState ref="A3:V565">
    <sortCondition ref="G2:G565"/>
  </sortState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2" t="s">
        <v>255</v>
      </c>
    </row>
    <row r="4" spans="2:4" x14ac:dyDescent="0.25">
      <c r="B4" s="6" t="s">
        <v>2</v>
      </c>
      <c r="D4" s="13" t="s">
        <v>268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14"/>
    </row>
    <row r="8" spans="2:4" x14ac:dyDescent="0.25">
      <c r="B8" s="6" t="s">
        <v>6</v>
      </c>
      <c r="D8" s="13" t="s">
        <v>258</v>
      </c>
    </row>
    <row r="9" spans="2:4" x14ac:dyDescent="0.25">
      <c r="B9" s="6" t="s">
        <v>86</v>
      </c>
      <c r="D9" s="29" t="str">
        <f>+VLOOKUP(D8,'[1]BASE DE PROVEEDORES'!$A:$B,2,0)</f>
        <v>GUILLERMO E. MIGUEL B.</v>
      </c>
    </row>
    <row r="10" spans="2:4" x14ac:dyDescent="0.25">
      <c r="B10" s="6" t="s">
        <v>7</v>
      </c>
      <c r="D10" s="9">
        <v>0</v>
      </c>
    </row>
    <row r="11" spans="2:4" x14ac:dyDescent="0.25">
      <c r="B11" s="6" t="s">
        <v>8</v>
      </c>
      <c r="D11" s="9">
        <v>0</v>
      </c>
    </row>
    <row r="12" spans="2:4" x14ac:dyDescent="0.25">
      <c r="B12" s="6" t="s">
        <v>9</v>
      </c>
      <c r="D12" s="9">
        <v>0</v>
      </c>
    </row>
    <row r="13" spans="2:4" x14ac:dyDescent="0.25">
      <c r="B13" s="6" t="s">
        <v>10</v>
      </c>
      <c r="D13" s="15"/>
    </row>
    <row r="14" spans="2:4" x14ac:dyDescent="0.25">
      <c r="B14" s="6" t="s">
        <v>11</v>
      </c>
      <c r="D14" s="9">
        <v>0</v>
      </c>
    </row>
    <row r="15" spans="2:4" x14ac:dyDescent="0.25">
      <c r="B15" s="6" t="s">
        <v>13</v>
      </c>
      <c r="D15" s="9">
        <v>0</v>
      </c>
    </row>
    <row r="16" spans="2:4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R10"/>
  <sheetViews>
    <sheetView tabSelected="1" workbookViewId="0">
      <selection activeCell="D7" sqref="D7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36.140625" bestFit="1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269</v>
      </c>
      <c r="R3" t="s">
        <v>16</v>
      </c>
    </row>
    <row r="4" spans="1:18" x14ac:dyDescent="0.25">
      <c r="A4" t="s">
        <v>255</v>
      </c>
      <c r="B4" t="s">
        <v>268</v>
      </c>
      <c r="C4" t="s">
        <v>1</v>
      </c>
      <c r="D4" t="s">
        <v>0</v>
      </c>
      <c r="E4">
        <v>590315</v>
      </c>
      <c r="F4" t="s">
        <v>258</v>
      </c>
      <c r="G4" t="s">
        <v>259</v>
      </c>
      <c r="H4" s="3">
        <v>2.9</v>
      </c>
      <c r="I4" s="3">
        <v>0</v>
      </c>
      <c r="J4" s="3">
        <v>0</v>
      </c>
      <c r="K4" s="3">
        <v>32.83</v>
      </c>
      <c r="L4" s="3">
        <v>0</v>
      </c>
      <c r="M4" s="3">
        <v>0</v>
      </c>
      <c r="N4" s="3">
        <v>0</v>
      </c>
      <c r="O4" s="3">
        <v>4.2679</v>
      </c>
      <c r="P4" s="3">
        <v>39.997899999999994</v>
      </c>
      <c r="R4">
        <v>3</v>
      </c>
    </row>
    <row r="5" spans="1:18" x14ac:dyDescent="0.25">
      <c r="A5" t="s">
        <v>254</v>
      </c>
      <c r="B5" t="s">
        <v>267</v>
      </c>
      <c r="C5" t="s">
        <v>1</v>
      </c>
      <c r="D5" t="s">
        <v>0</v>
      </c>
      <c r="E5">
        <v>588163</v>
      </c>
      <c r="F5" t="s">
        <v>258</v>
      </c>
      <c r="G5" t="s">
        <v>259</v>
      </c>
      <c r="H5" s="3">
        <v>1.9500000000000002</v>
      </c>
      <c r="I5" s="3">
        <v>0</v>
      </c>
      <c r="J5" s="3">
        <v>0</v>
      </c>
      <c r="K5" s="3">
        <v>24.82</v>
      </c>
      <c r="L5" s="3">
        <v>0</v>
      </c>
      <c r="M5" s="3">
        <v>0</v>
      </c>
      <c r="N5" s="3">
        <v>0</v>
      </c>
      <c r="O5" s="3">
        <v>3.2266000000000004</v>
      </c>
      <c r="P5" s="3">
        <v>29.996600000000001</v>
      </c>
      <c r="R5">
        <v>3</v>
      </c>
    </row>
    <row r="6" spans="1:18" x14ac:dyDescent="0.25">
      <c r="A6" t="s">
        <v>254</v>
      </c>
      <c r="B6" t="s">
        <v>266</v>
      </c>
      <c r="C6" t="s">
        <v>1</v>
      </c>
      <c r="D6" t="s">
        <v>0</v>
      </c>
      <c r="E6">
        <v>545924</v>
      </c>
      <c r="F6" t="s">
        <v>258</v>
      </c>
      <c r="G6" t="s">
        <v>259</v>
      </c>
      <c r="H6" s="3">
        <v>2.5</v>
      </c>
      <c r="I6" s="3">
        <v>0</v>
      </c>
      <c r="J6" s="3">
        <v>0</v>
      </c>
      <c r="K6" s="3">
        <v>33.19</v>
      </c>
      <c r="L6" s="3">
        <v>0</v>
      </c>
      <c r="M6" s="3">
        <v>0</v>
      </c>
      <c r="N6" s="3">
        <v>0</v>
      </c>
      <c r="O6" s="3">
        <v>4.3147000000000002</v>
      </c>
      <c r="P6" s="3">
        <v>40.0047</v>
      </c>
      <c r="R6">
        <v>3</v>
      </c>
    </row>
    <row r="7" spans="1:18" x14ac:dyDescent="0.25">
      <c r="A7" t="s">
        <v>254</v>
      </c>
      <c r="B7" t="s">
        <v>265</v>
      </c>
      <c r="C7" t="s">
        <v>1</v>
      </c>
      <c r="D7" t="s">
        <v>0</v>
      </c>
      <c r="E7">
        <v>586413</v>
      </c>
      <c r="F7" t="s">
        <v>258</v>
      </c>
      <c r="G7" t="s">
        <v>259</v>
      </c>
      <c r="H7" s="3">
        <v>2.59</v>
      </c>
      <c r="I7" s="3">
        <v>0</v>
      </c>
      <c r="J7" s="3">
        <v>0</v>
      </c>
      <c r="K7" s="3">
        <v>33.11</v>
      </c>
      <c r="L7" s="3">
        <v>0</v>
      </c>
      <c r="M7" s="3">
        <v>0</v>
      </c>
      <c r="N7" s="3">
        <v>0</v>
      </c>
      <c r="O7" s="3">
        <v>4.3043000000000005</v>
      </c>
      <c r="P7" s="3">
        <v>40.004300000000001</v>
      </c>
      <c r="R7">
        <v>3</v>
      </c>
    </row>
    <row r="8" spans="1:18" x14ac:dyDescent="0.25">
      <c r="A8" t="s">
        <v>253</v>
      </c>
      <c r="B8" t="s">
        <v>264</v>
      </c>
      <c r="C8" t="s">
        <v>1</v>
      </c>
      <c r="D8" t="s">
        <v>0</v>
      </c>
      <c r="E8">
        <v>544941</v>
      </c>
      <c r="F8" t="s">
        <v>258</v>
      </c>
      <c r="G8" t="s">
        <v>259</v>
      </c>
      <c r="H8" s="3">
        <v>1.85</v>
      </c>
      <c r="I8" s="3">
        <v>0</v>
      </c>
      <c r="J8" s="3">
        <v>0</v>
      </c>
      <c r="K8" s="3">
        <v>24.91</v>
      </c>
      <c r="L8" s="3">
        <v>0</v>
      </c>
      <c r="M8" s="3">
        <v>0</v>
      </c>
      <c r="N8" s="3">
        <v>0</v>
      </c>
      <c r="O8" s="3">
        <v>3.2383000000000002</v>
      </c>
      <c r="P8" s="3">
        <v>29.9983</v>
      </c>
      <c r="R8">
        <v>3</v>
      </c>
    </row>
    <row r="9" spans="1:18" x14ac:dyDescent="0.25">
      <c r="A9" t="s">
        <v>253</v>
      </c>
      <c r="B9" t="s">
        <v>263</v>
      </c>
      <c r="C9" t="s">
        <v>1</v>
      </c>
      <c r="D9" t="s">
        <v>0</v>
      </c>
      <c r="E9">
        <v>544430</v>
      </c>
      <c r="F9" t="s">
        <v>258</v>
      </c>
      <c r="G9" t="s">
        <v>259</v>
      </c>
      <c r="H9" s="3">
        <v>2.56</v>
      </c>
      <c r="I9" s="3">
        <v>0</v>
      </c>
      <c r="J9" s="3">
        <v>0</v>
      </c>
      <c r="K9" s="3">
        <v>33.130000000000003</v>
      </c>
      <c r="L9" s="3">
        <v>0</v>
      </c>
      <c r="M9" s="3">
        <v>0</v>
      </c>
      <c r="N9" s="3">
        <v>0</v>
      </c>
      <c r="O9" s="3">
        <v>4.3069000000000006</v>
      </c>
      <c r="P9" s="3">
        <v>39.996900000000004</v>
      </c>
      <c r="R9">
        <v>3</v>
      </c>
    </row>
    <row r="10" spans="1:18" x14ac:dyDescent="0.25">
      <c r="A10" t="s">
        <v>262</v>
      </c>
      <c r="H10" s="33">
        <f>SUBTOTAL(109,Tabla1[C. EXENTAS])</f>
        <v>14.35</v>
      </c>
      <c r="I10" s="33"/>
      <c r="J10" s="33"/>
      <c r="K10" s="33">
        <f>SUBTOTAL(109,Tabla1[C. GRAVADA])</f>
        <v>181.99</v>
      </c>
      <c r="L10" s="33"/>
      <c r="M10" s="33"/>
      <c r="N10" s="33"/>
      <c r="O10" s="33">
        <f>SUBTOTAL(109,Tabla1[IVA])</f>
        <v>23.658700000000003</v>
      </c>
      <c r="P10" s="33">
        <f>SUBTOTAL(109,Tabla1[TOTAL C.])</f>
        <v>219.99869999999999</v>
      </c>
      <c r="Q10" s="37"/>
      <c r="R10">
        <f>SUBTOTAL(109,Tabla1[ANEXO 3])</f>
        <v>18</v>
      </c>
    </row>
  </sheetData>
  <dataConsolidate/>
  <conditionalFormatting sqref="E11:E1048576 E1:E9">
    <cfRule type="duplicateValues" dxfId="13" priority="1"/>
    <cfRule type="duplicateValues" dxfId="1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G7" sqref="G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/>
    </row>
    <row r="7" spans="2:4" x14ac:dyDescent="0.25">
      <c r="B7" s="6" t="s">
        <v>27</v>
      </c>
      <c r="D7" s="17"/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/>
    </row>
    <row r="11" spans="2:4" x14ac:dyDescent="0.25">
      <c r="B11" s="7" t="s">
        <v>88</v>
      </c>
      <c r="D11" s="28" t="str">
        <f>IFERROR(VLOOKUP(D10,'base de clientes'!A:B,2,0),"No existe")</f>
        <v>No existe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workbookViewId="0">
      <selection activeCell="B3" sqref="B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3" t="s">
        <v>90</v>
      </c>
      <c r="L2" s="3" t="s">
        <v>89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91</v>
      </c>
      <c r="R2" t="s">
        <v>18</v>
      </c>
    </row>
    <row r="3" spans="1:18" x14ac:dyDescent="0.25">
      <c r="B3" s="1"/>
    </row>
    <row r="4" spans="1:18" ht="15.75" thickBot="1" x14ac:dyDescent="0.3"/>
    <row r="5" spans="1:18" ht="15.75" thickBot="1" x14ac:dyDescent="0.3">
      <c r="A5" s="34" t="s">
        <v>92</v>
      </c>
      <c r="B5" s="35"/>
      <c r="C5" s="35"/>
      <c r="D5" s="35"/>
      <c r="E5" s="35"/>
      <c r="F5" s="35"/>
      <c r="G5" s="35"/>
      <c r="H5" s="35"/>
      <c r="I5" s="35"/>
      <c r="J5" s="36"/>
      <c r="K5" s="4">
        <f>+SUBTOTAL(9,Tabla2[VENTA EXENTA])</f>
        <v>0</v>
      </c>
      <c r="L5" s="4">
        <f>+SUBTOTAL(9,Tabla2[VENTA NO SUJETA])</f>
        <v>0</v>
      </c>
      <c r="M5" s="4">
        <f>+SUBTOTAL(9,Tabla2[V. GRAVADA])</f>
        <v>0</v>
      </c>
      <c r="N5" s="4">
        <f>+SUBTOTAL(9,Tabla2[D.FISCAL])</f>
        <v>0</v>
      </c>
      <c r="O5" s="4">
        <f>+SUBTOTAL(9,Tabla2[V CTA DE 3])</f>
        <v>0</v>
      </c>
      <c r="P5" s="4">
        <f>+SUBTOTAL(9,Tabla2[D. FISCAL A 3])</f>
        <v>0</v>
      </c>
      <c r="Q5" s="4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I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9" ht="79.5" customHeight="1" thickBot="1" x14ac:dyDescent="0.3"/>
    <row r="2" spans="2:9" x14ac:dyDescent="0.25">
      <c r="B2" s="6" t="s">
        <v>17</v>
      </c>
      <c r="D2" s="32" t="s">
        <v>260</v>
      </c>
    </row>
    <row r="3" spans="2:9" x14ac:dyDescent="0.25">
      <c r="B3" s="6" t="s">
        <v>2</v>
      </c>
      <c r="D3" s="13" t="s">
        <v>261</v>
      </c>
    </row>
    <row r="4" spans="2:9" x14ac:dyDescent="0.25">
      <c r="B4" s="6" t="s">
        <v>3</v>
      </c>
      <c r="D4" s="16" t="s">
        <v>1</v>
      </c>
    </row>
    <row r="5" spans="2:9" x14ac:dyDescent="0.25">
      <c r="B5" s="25" t="s">
        <v>4</v>
      </c>
      <c r="D5" s="16" t="s">
        <v>251</v>
      </c>
    </row>
    <row r="6" spans="2:9" x14ac:dyDescent="0.25">
      <c r="B6" s="7" t="s">
        <v>85</v>
      </c>
      <c r="D6" s="16" t="s">
        <v>256</v>
      </c>
    </row>
    <row r="7" spans="2:9" x14ac:dyDescent="0.25">
      <c r="B7" s="7" t="s">
        <v>84</v>
      </c>
      <c r="D7" s="16" t="s">
        <v>257</v>
      </c>
    </row>
    <row r="8" spans="2:9" x14ac:dyDescent="0.25">
      <c r="B8" s="7" t="s">
        <v>83</v>
      </c>
      <c r="D8" s="18"/>
    </row>
    <row r="9" spans="2:9" x14ac:dyDescent="0.25">
      <c r="B9" s="6" t="s">
        <v>82</v>
      </c>
      <c r="D9" s="19">
        <f>+D8</f>
        <v>0</v>
      </c>
    </row>
    <row r="10" spans="2:9" x14ac:dyDescent="0.25">
      <c r="B10" s="6" t="s">
        <v>83</v>
      </c>
      <c r="D10" s="27">
        <f>+D9</f>
        <v>0</v>
      </c>
      <c r="I10" t="s">
        <v>252</v>
      </c>
    </row>
    <row r="11" spans="2:9" x14ac:dyDescent="0.25">
      <c r="B11" s="6" t="s">
        <v>82</v>
      </c>
      <c r="D11" s="22">
        <f>+D10</f>
        <v>0</v>
      </c>
    </row>
    <row r="12" spans="2:9" x14ac:dyDescent="0.25">
      <c r="B12" s="6" t="s">
        <v>81</v>
      </c>
      <c r="D12" s="22">
        <v>0</v>
      </c>
    </row>
    <row r="13" spans="2:9" x14ac:dyDescent="0.25">
      <c r="B13" s="6" t="s">
        <v>80</v>
      </c>
      <c r="D13" s="9">
        <v>0</v>
      </c>
    </row>
    <row r="14" spans="2:9" x14ac:dyDescent="0.25">
      <c r="B14" s="6" t="s">
        <v>79</v>
      </c>
      <c r="D14" s="21">
        <v>0</v>
      </c>
    </row>
    <row r="15" spans="2:9" x14ac:dyDescent="0.25">
      <c r="B15" s="26" t="s">
        <v>78</v>
      </c>
      <c r="D15" s="21">
        <v>0</v>
      </c>
    </row>
    <row r="16" spans="2:9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4"/>
  <sheetViews>
    <sheetView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ht="15.75" thickBot="1" x14ac:dyDescent="0.3">
      <c r="A3" t="s">
        <v>260</v>
      </c>
      <c r="B3" t="s">
        <v>261</v>
      </c>
      <c r="C3" t="s">
        <v>1</v>
      </c>
      <c r="D3" t="s">
        <v>251</v>
      </c>
      <c r="E3" t="s">
        <v>256</v>
      </c>
      <c r="F3" t="s">
        <v>257</v>
      </c>
      <c r="G3">
        <v>9</v>
      </c>
      <c r="H3">
        <v>9</v>
      </c>
      <c r="I3">
        <v>9</v>
      </c>
      <c r="J3">
        <v>9</v>
      </c>
      <c r="L3" s="3">
        <v>0</v>
      </c>
      <c r="M3" s="3">
        <v>0</v>
      </c>
      <c r="N3" s="3">
        <v>0</v>
      </c>
      <c r="O3" s="3">
        <v>379.5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379.5</v>
      </c>
      <c r="V3" t="s">
        <v>71</v>
      </c>
    </row>
    <row r="4" spans="1:22" ht="15.75" thickBot="1" x14ac:dyDescent="0.3">
      <c r="A4" s="34" t="s">
        <v>92</v>
      </c>
      <c r="B4" s="35"/>
      <c r="C4" s="35"/>
      <c r="D4" s="35"/>
      <c r="E4" s="35"/>
      <c r="F4" s="35"/>
      <c r="G4" s="35"/>
      <c r="H4" s="35"/>
      <c r="I4" s="35"/>
      <c r="J4" s="35"/>
      <c r="K4" s="36"/>
      <c r="L4" s="4">
        <f>+SUBTOTAL(9,Tabla3[V EXENTA])</f>
        <v>0</v>
      </c>
      <c r="M4" s="4">
        <f>+SUBTOTAL(9,Tabla3[VENTAS NO])</f>
        <v>0</v>
      </c>
      <c r="N4" s="4">
        <f>+SUBTOTAL(9,Tabla3[V NO SUJETAS])</f>
        <v>0</v>
      </c>
      <c r="O4" s="4">
        <f>+SUBTOTAL(9,Tabla3[V GRAVADAS])</f>
        <v>379.5</v>
      </c>
      <c r="P4" s="4">
        <f>+SUBTOTAL(9,Tabla3[EX IN CA])</f>
        <v>0</v>
      </c>
      <c r="Q4" s="4">
        <f>+SUBTOTAL(9,Tabla3[EX OUT CA])</f>
        <v>0</v>
      </c>
      <c r="R4" s="4">
        <f>+SUBTOTAL(9,Tabla3[EX SERVICE])</f>
        <v>0</v>
      </c>
      <c r="S4" s="4">
        <f>+SUBTOTAL(9,Tabla3[V ZONA FRAN])</f>
        <v>0</v>
      </c>
      <c r="T4" s="4">
        <f>+SUBTOTAL(9,Tabla3[V CTA A 3ERO])</f>
        <v>0</v>
      </c>
      <c r="U4" s="4">
        <f>+SUBTOTAL(9,Tabla3[TOTAL VENTA])</f>
        <v>379.5</v>
      </c>
      <c r="V4" s="3">
        <f>+U4/1.13</f>
        <v>335.84070796460179</v>
      </c>
    </row>
  </sheetData>
  <mergeCells count="1">
    <mergeCell ref="A4:K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9"/>
  <sheetViews>
    <sheetView topLeftCell="A82" workbookViewId="0">
      <selection activeCell="A98" sqref="A9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0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1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</sheetData>
  <conditionalFormatting sqref="A1:A1048576">
    <cfRule type="duplicateValues" dxfId="11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2023-03-28T20:06:01Z</dcterms:modified>
</cp:coreProperties>
</file>