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45" windowWidth="15465" windowHeight="7785" tabRatio="696" activeTab="9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4" r:id="rId9"/>
    <sheet name="DECLARACION" sheetId="13" r:id="rId10"/>
    <sheet name="Hoja2" sheetId="15" r:id="rId11"/>
  </sheets>
  <externalReferences>
    <externalReference r:id="rId12"/>
    <externalReference r:id="rId13"/>
  </externalReferences>
  <definedNames>
    <definedName name="_xlnm._FilterDatabase" localSheetId="1" hidden="1">'Libro de Compras'!$T$3:$U$211</definedName>
    <definedName name="_xlnm._FilterDatabase" localSheetId="6" hidden="1">'Libro de Consumidor'!#REF!</definedName>
    <definedName name="_xlnm._FilterDatabase" localSheetId="8" hidden="1">'RET 1%'!$A$1:$I$4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5" l="1"/>
  <c r="J12" i="15"/>
  <c r="H20" i="15" l="1"/>
  <c r="G20" i="15"/>
  <c r="G10" i="6" l="1"/>
  <c r="G11" i="6"/>
  <c r="D9" i="5" l="1"/>
  <c r="D8" i="6" l="1"/>
  <c r="V29" i="10" l="1"/>
  <c r="D17" i="6" l="1"/>
  <c r="R98" i="12" l="1"/>
  <c r="D19" i="6" l="1"/>
  <c r="D9" i="6" l="1"/>
  <c r="L29" i="10" l="1"/>
  <c r="H5" i="14" l="1"/>
  <c r="G5" i="14"/>
  <c r="G4" i="13"/>
  <c r="G9" i="13" s="1"/>
  <c r="I8" i="13"/>
  <c r="P98" i="12"/>
  <c r="O98" i="12"/>
  <c r="F15" i="13" s="1"/>
  <c r="K98" i="12"/>
  <c r="F14" i="13" s="1"/>
  <c r="H98" i="12"/>
  <c r="G14" i="13" s="1"/>
  <c r="F18" i="13" l="1"/>
  <c r="G1" i="11"/>
  <c r="C637" i="11" l="1"/>
  <c r="B637" i="11"/>
  <c r="D637" i="11" l="1"/>
  <c r="D19" i="5"/>
  <c r="R29" i="10" l="1"/>
  <c r="J4" i="13" s="1"/>
  <c r="J9" i="13" s="1"/>
  <c r="U29" i="10" l="1"/>
  <c r="O29" i="10"/>
  <c r="I4" i="13" s="1"/>
  <c r="I5" i="13" s="1"/>
  <c r="I9" i="13" s="1"/>
  <c r="U70" i="8"/>
  <c r="R70" i="8"/>
  <c r="Q70" i="8"/>
  <c r="H4" i="13" s="1"/>
  <c r="H9" i="13" s="1"/>
  <c r="W70" i="8"/>
  <c r="G4" i="6"/>
  <c r="F4" i="6"/>
  <c r="J4" i="6" l="1"/>
  <c r="D4" i="6" s="1"/>
  <c r="K9" i="13"/>
  <c r="I14" i="13"/>
  <c r="I15" i="13" s="1"/>
  <c r="D11" i="5"/>
  <c r="K13" i="13" l="1"/>
  <c r="K14" i="13" s="1"/>
  <c r="L14" i="13" s="1"/>
  <c r="G18" i="13" s="1"/>
  <c r="G19" i="13" s="1"/>
  <c r="H18" i="13" s="1"/>
  <c r="J18" i="13" s="1"/>
  <c r="L9" i="13"/>
  <c r="L16" i="13" l="1"/>
  <c r="M10" i="13"/>
  <c r="D9" i="9"/>
  <c r="D10" i="9" s="1"/>
  <c r="D11" i="9" s="1"/>
  <c r="D22" i="9" l="1"/>
  <c r="D15" i="5" l="1"/>
  <c r="D18" i="5" s="1"/>
  <c r="D18" i="6" l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<sst xmlns="http://schemas.openxmlformats.org/spreadsheetml/2006/main" count="1755" uniqueCount="406">
  <si>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</si>
  <si>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</si>
  <si>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</si>
  <si>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</si>
  <si>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</si>
  <si>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</si>
  <si>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</si>
  <si>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</si>
  <si>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</si>
  <si>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</si>
  <si>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</si>
  <si>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</si>
  <si>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</si>
  <si>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</si>
  <si>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</si>
  <si>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</si>
  <si>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</si>
  <si>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</si>
  <si>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</si>
  <si>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</si>
  <si>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</si>
  <si>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</si>
  <si>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</si>
  <si>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</si>
  <si>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</si>
  <si>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</si>
  <si>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</si>
  <si>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</si>
  <si>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</si>
  <si>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</si>
  <si>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</si>
  <si>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</si>
  <si>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</si>
  <si>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</si>
  <si>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</si>
  <si>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</si>
  <si>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</si>
  <si>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</si>
  <si>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</si>
  <si>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</si>
  <si>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</si>
  <si>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</si>
  <si>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</si>
  <si>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</si>
  <si>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</si>
  <si>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</si>
  <si>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</si>
  <si>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</si>
  <si>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</si>
  <si>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</si>
  <si>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</si>
  <si>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</si>
  <si>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</si>
  <si>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</si>
  <si>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</si>
  <si>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</si>
  <si>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</si>
  <si>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</si>
  <si>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</si>
  <si>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</si>
  <si>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</si>
  <si>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</si>
  <si>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</si>
  <si>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</si>
  <si>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</si>
  <si>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</si>
  <si>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</si>
  <si>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</si>
  <si>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</si>
  <si>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</si>
  <si>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</si>
  <si>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</si>
  <si>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</si>
  <si>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</si>
  <si>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</si>
  <si>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</si>
  <si>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</si>
  <si>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</si>
  <si>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</si>
  <si>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</si>
  <si>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</si>
  <si>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</si>
  <si>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</si>
  <si>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</si>
  <si>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</si>
  <si>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</si>
  <si>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</si>
  <si>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</si>
  <si>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</si>
  <si>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</si>
  <si>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</si>
  <si>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</si>
  <si>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</si>
  <si>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</si>
  <si>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</si>
  <si>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</si>
  <si>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12</t>
  </si>
  <si>
    <t>2022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</si>
  <si>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</si>
  <si>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</si>
  <si>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</si>
  <si>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</si>
  <si>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</si>
  <si>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</si>
  <si>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</si>
  <si>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</si>
  <si>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</si>
  <si>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</si>
  <si>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</si>
  <si>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</si>
  <si>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MEGABLOCK S.A DE C.V.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</si>
  <si>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</si>
  <si>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</si>
  <si>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</si>
  <si>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</si>
  <si>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</si>
  <si>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</si>
  <si>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</si>
  <si>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</si>
  <si>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</si>
  <si>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</si>
  <si>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</si>
  <si>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</si>
  <si>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</si>
  <si>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</si>
  <si>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</si>
  <si>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</si>
  <si>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</si>
  <si>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</si>
  <si>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</si>
  <si>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</si>
  <si>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</si>
  <si>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</si>
  <si>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</si>
  <si>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</si>
  <si>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</si>
  <si>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</si>
  <si>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</si>
  <si>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</si>
  <si>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</si>
  <si>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</si>
  <si>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</si>
  <si>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</si>
  <si>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</si>
  <si>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</si>
  <si>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</si>
  <si>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</si>
  <si>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</si>
  <si>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</si>
  <si>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</si>
  <si>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</si>
  <si>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</si>
  <si>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</si>
  <si>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</si>
  <si>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</si>
  <si>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</si>
  <si>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</si>
  <si>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</si>
  <si>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</si>
  <si>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</si>
  <si>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</si>
  <si>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</si>
  <si>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</si>
  <si>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</si>
  <si>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</si>
  <si>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</si>
  <si>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</si>
  <si>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</si>
  <si>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</si>
  <si>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</si>
  <si>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</si>
  <si>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</si>
  <si>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</si>
  <si>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2021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</si>
  <si>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</si>
  <si>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</si>
  <si>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</si>
  <si>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</si>
  <si>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</si>
  <si>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</si>
  <si>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</si>
  <si>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</si>
  <si>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</si>
  <si>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</si>
  <si>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</si>
  <si>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</si>
  <si>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</si>
  <si>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</si>
  <si>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</si>
  <si>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</si>
  <si>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</si>
  <si>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</si>
  <si>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</si>
  <si>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</si>
  <si>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</si>
  <si>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</si>
  <si>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JOSE RICARDO ANTONIO MOLINA</t>
  </si>
  <si>
    <t>06143107971090</t>
  </si>
  <si>
    <t>OPERADORA DEL SUR, S. A. DE C.V.</t>
  </si>
  <si>
    <t>06142708620024</t>
  </si>
  <si>
    <t>ESTABLECIMIENTOS ANCALMO, S.A DE C.V</t>
  </si>
  <si>
    <t>06141009650016</t>
  </si>
  <si>
    <t>INDUSTRIAS MIKE MIKE S.A DE C.V.</t>
  </si>
  <si>
    <t>06141206740014</t>
  </si>
  <si>
    <t>NEMTEX S.A DE C.V.</t>
  </si>
  <si>
    <t>06142808031087</t>
  </si>
  <si>
    <t>INVERSIONES STANLEY PACIFICO S.A DE C.V.</t>
  </si>
  <si>
    <t>06141210830014</t>
  </si>
  <si>
    <t>PRODUCTOS CARNICOS S.A DE C.V.</t>
  </si>
  <si>
    <t>06142510021011</t>
  </si>
  <si>
    <t>LA CONSTANCIA LTDA DE C.V.</t>
  </si>
  <si>
    <t>06142910131029</t>
  </si>
  <si>
    <t>UNILEVER EL SALVADOR SCC S.A DE C.V.</t>
  </si>
  <si>
    <t>06143101550016</t>
  </si>
  <si>
    <t>BANCO AGRICOLA, S.A.</t>
  </si>
  <si>
    <t>06141512001054</t>
  </si>
  <si>
    <t>GRUPO PAILL S.A DE C.V.</t>
  </si>
  <si>
    <t>06140202021024</t>
  </si>
  <si>
    <t>PROGURSA S.A DE C.V.</t>
  </si>
  <si>
    <t>06142301690017</t>
  </si>
  <si>
    <t>HOTELES S.A DE C.V.</t>
  </si>
  <si>
    <t>06140101850027</t>
  </si>
  <si>
    <t>NEGOCIOS CAMYRAM S.A DE C.V</t>
  </si>
  <si>
    <t>06141511720027</t>
  </si>
  <si>
    <t>SUPER REPUESTOS EL SALVADOR S.A DE C.V.</t>
  </si>
  <si>
    <t>005703912</t>
  </si>
  <si>
    <t>06142704091010</t>
  </si>
  <si>
    <t>06143006991020</t>
  </si>
  <si>
    <t>05010702161018</t>
  </si>
  <si>
    <t>05032407751016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</si>
  <si>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</si>
  <si>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</si>
  <si>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</si>
  <si>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</si>
  <si>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</si>
  <si>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</si>
  <si>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</si>
  <si>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</si>
  <si>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</si>
  <si>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</si>
  <si>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</si>
  <si>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</si>
  <si>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</si>
  <si>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</si>
  <si>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</si>
  <si>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</si>
  <si>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</si>
  <si>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</si>
  <si>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</si>
  <si>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</si>
  <si>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</si>
  <si>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</si>
  <si>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</si>
  <si>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</si>
  <si>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</si>
  <si>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</si>
  <si>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</si>
  <si>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</si>
  <si>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</si>
  <si>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</si>
  <si>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06141111931016</t>
  </si>
  <si>
    <t>ENMANUEL S.A DE C.V.</t>
  </si>
  <si>
    <t>06140909921072</t>
  </si>
  <si>
    <t>POLYBAG S.A DE C.V.</t>
  </si>
  <si>
    <t>06142411181015</t>
  </si>
  <si>
    <t>INGENIERIA BEM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</si>
  <si>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</si>
  <si>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</si>
  <si>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</si>
  <si>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</si>
  <si>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</si>
  <si>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</si>
  <si>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06142311981022</t>
  </si>
  <si>
    <t>COMTRI S.A DE C.V.</t>
  </si>
  <si>
    <t>06142402121034</t>
  </si>
  <si>
    <t>BOMBOM S.A DE C.V.</t>
  </si>
  <si>
    <t>06140702001011</t>
  </si>
  <si>
    <t>CORPORACION GRS S.A DE C.V.</t>
  </si>
  <si>
    <t>06140901921022</t>
  </si>
  <si>
    <t>GRANJA EL ROBLE S.A DE C.V.</t>
  </si>
  <si>
    <t>06141106141074</t>
  </si>
  <si>
    <t>CAEX LOGISTICS S.A DE C.V.</t>
  </si>
  <si>
    <t>06143110181032</t>
  </si>
  <si>
    <t>CAPELLA SOLAR TSK GENSUN EL SALVADOR S.A DE C.V.</t>
  </si>
  <si>
    <t>06140604171014</t>
  </si>
  <si>
    <t>06142411151035</t>
  </si>
  <si>
    <t>PV SERVICES EL SALVADOR S.A DE C.V.</t>
  </si>
  <si>
    <t>TSK ELECTRONICA Y ELECTRICIDAD S.A DE C.V.</t>
  </si>
  <si>
    <t>AGOSTO</t>
  </si>
  <si>
    <t>11/08/2022</t>
  </si>
  <si>
    <t>30/08/2022</t>
  </si>
  <si>
    <t>20/08/2022</t>
  </si>
  <si>
    <t>19/08/2022</t>
  </si>
  <si>
    <t>17/08/2022</t>
  </si>
  <si>
    <t>23/08/2022</t>
  </si>
  <si>
    <t>06142501101070</t>
  </si>
  <si>
    <t>SERVICIOS Y LOGISTICA DE CARGA WALNYS</t>
  </si>
  <si>
    <t>16/08/2022</t>
  </si>
  <si>
    <t>26/08/2022</t>
  </si>
  <si>
    <t>24/08/2022</t>
  </si>
  <si>
    <t>25/08/2022</t>
  </si>
  <si>
    <t>29/08/2022</t>
  </si>
  <si>
    <t>18/08/2022</t>
  </si>
  <si>
    <t>21/08/2022</t>
  </si>
  <si>
    <t>28/08/2022</t>
  </si>
  <si>
    <t>15041RESIN418342022</t>
  </si>
  <si>
    <t>22SD000C</t>
  </si>
  <si>
    <t>22SD000F</t>
  </si>
  <si>
    <t>22SD000X</t>
  </si>
  <si>
    <t>SEPTIEMBRE</t>
  </si>
  <si>
    <t>09/09/2022</t>
  </si>
  <si>
    <t>12/09/2022</t>
  </si>
  <si>
    <t>14/09/2022</t>
  </si>
  <si>
    <t>19/09/2022</t>
  </si>
  <si>
    <t>21/09/2022</t>
  </si>
  <si>
    <t>17/09/2022</t>
  </si>
  <si>
    <t>20/09/2022</t>
  </si>
  <si>
    <t>22/09/2022</t>
  </si>
  <si>
    <t>23/09/2022</t>
  </si>
  <si>
    <t>26/09/2022</t>
  </si>
  <si>
    <t>28/09/2022</t>
  </si>
  <si>
    <t>06142805011034</t>
  </si>
  <si>
    <t>REPUESTOS IZALCO S.A DE C.V.</t>
  </si>
  <si>
    <t>27/09/2022</t>
  </si>
  <si>
    <t xml:space="preserve">BANCO AGRICOLA, S.A </t>
  </si>
  <si>
    <t>31/08/2022</t>
  </si>
  <si>
    <t>21DS000E</t>
  </si>
  <si>
    <t>1295</t>
  </si>
  <si>
    <t>2404</t>
  </si>
  <si>
    <t>24/09/2022</t>
  </si>
  <si>
    <t>1404</t>
  </si>
  <si>
    <t>06141306680052</t>
  </si>
  <si>
    <t>ALEXANDER ANTONIO CORNEJO</t>
  </si>
  <si>
    <t xml:space="preserve"> </t>
  </si>
  <si>
    <t>OCTUBRE</t>
  </si>
  <si>
    <t>04/10/2022</t>
  </si>
  <si>
    <t>11/10/2022</t>
  </si>
  <si>
    <t>14/10/2022</t>
  </si>
  <si>
    <t>17/10/2022</t>
  </si>
  <si>
    <t>19/10/2022</t>
  </si>
  <si>
    <t>18/10/2022</t>
  </si>
  <si>
    <t>01/10/2022</t>
  </si>
  <si>
    <t>03/10/2022</t>
  </si>
  <si>
    <t>05/10/2022</t>
  </si>
  <si>
    <t>06/10/2022</t>
  </si>
  <si>
    <t>10/10/2022</t>
  </si>
  <si>
    <t>21/10/2022</t>
  </si>
  <si>
    <t>24/10/2022</t>
  </si>
  <si>
    <t>27/10/2022</t>
  </si>
  <si>
    <t>28/10/2022</t>
  </si>
  <si>
    <t>31/10/2022</t>
  </si>
  <si>
    <t>06140103580052</t>
  </si>
  <si>
    <t>MIGUEL ANGEL WILLIAM ALFARO CABRERA</t>
  </si>
  <si>
    <t>06023010921017</t>
  </si>
  <si>
    <t>TALLERES SOLDATOR S.A DE C.V.</t>
  </si>
  <si>
    <t>08/10/2022</t>
  </si>
  <si>
    <t>12/10/2022</t>
  </si>
  <si>
    <t>06143101860017</t>
  </si>
  <si>
    <t>REPUESTOS CANAHUATI S.A DE C.V.</t>
  </si>
  <si>
    <t>06143012981020</t>
  </si>
  <si>
    <t>INDUSTRIAS VICAL S.A DE C.V.</t>
  </si>
  <si>
    <t>10091907771010</t>
  </si>
  <si>
    <t>20/10/2022</t>
  </si>
  <si>
    <t>MIRIAN GAMEZ DE MENJIVAR</t>
  </si>
  <si>
    <t>NOVIEMBRE</t>
  </si>
  <si>
    <t>07/11/2022</t>
  </si>
  <si>
    <t>10/11/2022</t>
  </si>
  <si>
    <t>25/11/2022</t>
  </si>
  <si>
    <t>16/11/2022</t>
  </si>
  <si>
    <t>21/11/2022</t>
  </si>
  <si>
    <t>03/11/2022</t>
  </si>
  <si>
    <t>11/11/2022</t>
  </si>
  <si>
    <t>15/11/2022</t>
  </si>
  <si>
    <t>18/11/2022</t>
  </si>
  <si>
    <t>22/11/2022</t>
  </si>
  <si>
    <t>29/11/2022</t>
  </si>
  <si>
    <t>3011</t>
  </si>
  <si>
    <t>30/11/2022</t>
  </si>
  <si>
    <t>DICIEMBRE</t>
  </si>
  <si>
    <t>01/12/2022</t>
  </si>
  <si>
    <t>08/12/2022</t>
  </si>
  <si>
    <t>12/12/2022</t>
  </si>
  <si>
    <t>14/12/2022</t>
  </si>
  <si>
    <t>15/12/2022</t>
  </si>
  <si>
    <t>16/12/2022</t>
  </si>
  <si>
    <t>19/12/2022</t>
  </si>
  <si>
    <t>29/12/2022</t>
  </si>
  <si>
    <t>06/12/2022</t>
  </si>
  <si>
    <t>09/12/2022</t>
  </si>
  <si>
    <t>13/12/2022</t>
  </si>
  <si>
    <t>20/12/2022</t>
  </si>
  <si>
    <t>23/12/2022</t>
  </si>
  <si>
    <t>24/12/2022</t>
  </si>
  <si>
    <t>28/12/2022</t>
  </si>
  <si>
    <t>30/12/2022</t>
  </si>
  <si>
    <t>OPERADORA DEL SUR S.A DE C.V.</t>
  </si>
  <si>
    <t>06141703061090</t>
  </si>
  <si>
    <t xml:space="preserve">SUMINISTROS Y FERETERIA GENESIS S.A DE C.V. </t>
  </si>
  <si>
    <t>06142202770023</t>
  </si>
  <si>
    <t>INFRA DE EL SALVADOR, S.A DE C.V.</t>
  </si>
  <si>
    <t>06141702061037</t>
  </si>
  <si>
    <t>TORCO INDUSTRIAL S.A DE C.V.</t>
  </si>
  <si>
    <t>06140507161047</t>
  </si>
  <si>
    <t>DISTRIBUIDORA DE ALIMENTOS BASICOS S.A DE C.V.</t>
  </si>
  <si>
    <t>05043110741013</t>
  </si>
  <si>
    <t>OSCAR HUMBERTO RIVAS INTERIANO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</si>
</sst>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4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0" fontId="6" fillId="2" borderId="2" xfId="0" applyNumberFormat="1" applyFont="1" applyFill="1" applyBorder="1" applyAlignment="1">
      <alignment horizontal="center"/>
    </xf>
    <xf numFmtId="44" fontId="0" fillId="0" borderId="0" xfId="0" applyNumberFormat="1"/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 applyAlignment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0" fontId="0" fillId="0" borderId="0" xfId="0" applyFont="1"/>
    <xf numFmtId="0" fontId="6" fillId="0" borderId="5" xfId="1" applyNumberFormat="1" applyFont="1" applyBorder="1" applyAlignment="1">
      <alignment horizontal="center"/>
    </xf>
    <xf numFmtId="0" fontId="13" fillId="9" borderId="0" xfId="0" applyFont="1" applyFill="1" applyAlignment="1" applyProtection="1">
      <alignment horizontal="right"/>
      <protection locked="0"/>
    </xf>
    <xf numFmtId="49" fontId="0" fillId="9" borderId="25" xfId="0" applyNumberFormat="1" applyFont="1" applyFill="1" applyBorder="1" applyProtection="1">
      <protection locked="0"/>
    </xf>
    <xf numFmtId="0" fontId="0" fillId="9" borderId="25" xfId="0" applyFont="1" applyFill="1" applyBorder="1" applyProtection="1">
      <protection hidden="1"/>
    </xf>
    <xf numFmtId="0" fontId="13" fillId="9" borderId="26" xfId="0" applyFont="1" applyFill="1" applyBorder="1" applyAlignment="1" applyProtection="1">
      <alignment horizontal="right"/>
      <protection locked="0"/>
    </xf>
    <xf numFmtId="17" fontId="0" fillId="0" borderId="0" xfId="0" applyNumberFormat="1"/>
    <xf numFmtId="44" fontId="16" fillId="0" borderId="0" xfId="0" applyNumberFormat="1" applyFont="1"/>
    <xf numFmtId="44" fontId="16" fillId="0" borderId="0" xfId="1" applyFont="1"/>
    <xf numFmtId="44" fontId="0" fillId="0" borderId="0" xfId="1" applyFont="1" applyFill="1"/>
    <xf numFmtId="0" fontId="13" fillId="0" borderId="0" xfId="0" applyFont="1"/>
    <xf numFmtId="4" fontId="0" fillId="0" borderId="0" xfId="0" applyNumberFormat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54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0" formatCode="@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2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2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98" totalsRowCount="1">
  <sortState ref="A4:R136">
    <sortCondition ref="B3:B579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53" dataCellStyle="Moneda"/>
    <tableColumn id="9" name="I. EXENTAS" totalsRowDxfId="52" dataCellStyle="Moneda"/>
    <tableColumn id="10" name="IMPOR EX" totalsRowDxfId="51" dataCellStyle="Moneda"/>
    <tableColumn id="11" name="C. GRAVADA" totalsRowFunction="sum" totalsRowDxfId="50" dataCellStyle="Moneda"/>
    <tableColumn id="12" name="INTER GRAVA" totalsRowDxfId="49" dataCellStyle="Moneda"/>
    <tableColumn id="13" name="IMPOR BIENES" totalsRowDxfId="48" dataCellStyle="Moneda"/>
    <tableColumn id="14" name="IMPOR SERV" totalsRowDxfId="47" dataCellStyle="Moneda"/>
    <tableColumn id="15" name="IVA" totalsRowFunction="sum" totalsRowDxfId="46" dataCellStyle="Moneda"/>
    <tableColumn id="16" name="TOTAL C." totalsRowFunction="sum" totalsRowDxfId="45" dataCellStyle="Moneda"/>
    <tableColumn id="18" name="DUI" dataDxfId="44" totalsRowDxfId="43" dataCellStyle="Moneda"/>
    <tableColumn id="20" name="ANEXO 3" totalsRowFunction="custom" dataDxfId="42" totalsRowDxfId="41" dataCellStyle="Moneda">
      <totalsRowFormula>SUBTOTAL(109,Tabla1[TOTAL C.])</totalsRow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70" totalsRowCount="1">
  <sortState ref="E64:W96">
    <sortCondition ref="K2:K123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40" dataCellStyle="Moneda"/>
    <tableColumn id="12" name="VENTA NO SUJETA" totalsRowDxfId="39" dataCellStyle="Moneda"/>
    <tableColumn id="13" name="V. GRAVADA" totalsRowFunction="sum" totalsRowDxfId="38" dataCellStyle="Moneda"/>
    <tableColumn id="14" name="D.FISCAL" totalsRowFunction="sum" totalsRowDxfId="37" dataCellStyle="Moneda"/>
    <tableColumn id="15" name="V CTA DE 3" totalsRowDxfId="36" dataCellStyle="Moneda"/>
    <tableColumn id="16" name="D. FISCAL A 3" totalsRowDxfId="35" dataCellStyle="Moneda"/>
    <tableColumn id="17" name="VENTA TOTAL" totalsRowFunction="sum" totalsRowDxfId="34" dataCellStyle="Moneda"/>
    <tableColumn id="19" name="DUI" dataDxfId="33" totalsRowDxfId="32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29" totalsRowCount="1">
  <autoFilter ref="A2:V28"/>
  <sortState ref="A12:V15">
    <sortCondition ref="G2:G565"/>
  </sortState>
  <tableColumns count="22">
    <tableColumn id="1" name="MES" totalsRowLabel="Total"/>
    <tableColumn id="2" name="FECHA" dataDxfId="31" totalsRowDxfId="30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totalsRowFunction="sum" totalsRowDxfId="29" dataCellStyle="Moneda"/>
    <tableColumn id="13" name="VENTAS NO" totalsRowDxfId="28" dataCellStyle="Moneda"/>
    <tableColumn id="14" name="V NO SUJETAS" totalsRowDxfId="27" dataCellStyle="Moneda"/>
    <tableColumn id="15" name="V GRAVADAS" totalsRowFunction="sum" totalsRowDxfId="26" dataCellStyle="Moneda"/>
    <tableColumn id="16" name="EX IN CA" totalsRowDxfId="25" dataCellStyle="Moneda"/>
    <tableColumn id="17" name="EX OUT CA" totalsRowDxfId="24" dataCellStyle="Moneda"/>
    <tableColumn id="18" name="EX SERVICE" totalsRowFunction="sum" totalsRowDxfId="23" dataCellStyle="Moneda"/>
    <tableColumn id="19" name="V ZONA FRAN" totalsRowDxfId="22" dataCellStyle="Moneda"/>
    <tableColumn id="20" name="V CTA A 3ERO" totalsRowDxfId="21" dataCellStyle="Moneda"/>
    <tableColumn id="21" name="TOTAL VENTA" totalsRowFunction="sum" dataDxfId="20" totalsRowDxfId="19" dataCellStyle="Moneda"/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5" totalsRowCount="1" headerRowDxfId="18">
  <tableColumns count="9">
    <tableColumn id="1" name="MES" totalsRowLabel="Total"/>
    <tableColumn id="2" name="NIT" dataDxfId="17"/>
    <tableColumn id="3" name="FECHA" dataDxfId="16"/>
    <tableColumn id="4" name="TIPO" dataDxfId="15"/>
    <tableColumn id="5" name="SERIE" dataDxfId="14"/>
    <tableColumn id="6" name="DOC" dataDxfId="13"/>
    <tableColumn id="7" name="MONTO" totalsRowFunction="sum" dataDxfId="12" totalsRowDxfId="11"/>
    <tableColumn id="8" name="RETENCION" totalsRowFunction="sum" dataDxfId="10" totalsRowDxfId="9"/>
    <tableColumn id="9" name="ANEXO" dataDxfId="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Normal="100" zoomScaleSheetLayoutView="85" workbookViewId="0">
      <selection activeCell="C40" sqref="C40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  <col min="6" max="6" width="16.42578125" bestFit="1" customWidth="1"/>
    <col min="7" max="7" width="30.7109375" bestFit="1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378</v>
      </c>
    </row>
    <row r="4" spans="2:10" x14ac:dyDescent="0.25">
      <c r="B4" s="5" t="s">
        <v>2</v>
      </c>
      <c r="D4" s="30" t="str">
        <f>+J4</f>
        <v>30/11/2022</v>
      </c>
      <c r="E4" s="27" t="s">
        <v>376</v>
      </c>
      <c r="F4" s="28" t="str">
        <f>+LEFT(E4,2)</f>
        <v>30</v>
      </c>
      <c r="G4" s="28" t="str">
        <f>+RIGHT(E4,2)</f>
        <v>11</v>
      </c>
      <c r="H4" s="29" t="s">
        <v>97</v>
      </c>
      <c r="I4" s="28" t="s">
        <v>93</v>
      </c>
      <c r="J4" s="28" t="str">
        <f>+F4&amp;I4&amp;G4&amp;I4&amp;H4</f>
        <v>30/11/2022</v>
      </c>
    </row>
    <row r="5" spans="2:10" hidden="1" x14ac:dyDescent="0.25">
      <c r="B5" s="5" t="s">
        <v>3</v>
      </c>
      <c r="D5" s="7" t="s">
        <v>1</v>
      </c>
    </row>
    <row r="6" spans="2:10" hidden="1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tr">
        <f>+F11</f>
        <v>05043110741013</v>
      </c>
    </row>
    <row r="9" spans="2:10" x14ac:dyDescent="0.25">
      <c r="B9" s="5" t="s">
        <v>85</v>
      </c>
      <c r="D9" s="24" t="str">
        <f>+CONCATENATE(G10,G11)</f>
        <v>OSCAR HUMBERTO RIVAS INTERIANO</v>
      </c>
    </row>
    <row r="10" spans="2:10" x14ac:dyDescent="0.25">
      <c r="B10" s="5" t="s">
        <v>7</v>
      </c>
      <c r="D10" s="8">
        <v>0</v>
      </c>
      <c r="E10" s="83" t="s">
        <v>95</v>
      </c>
      <c r="F10" s="84"/>
      <c r="G10" s="85" t="str">
        <f>IFERROR(VLOOKUP(F10,'[1]BASE DE PROVEEDORES'!$A:$B,2,0),"")</f>
        <v/>
      </c>
    </row>
    <row r="11" spans="2:10" x14ac:dyDescent="0.25">
      <c r="B11" s="5" t="s">
        <v>8</v>
      </c>
      <c r="D11" s="8">
        <v>0</v>
      </c>
      <c r="E11" s="86" t="s">
        <v>69</v>
      </c>
      <c r="F11" s="84" t="s">
        <v>404</v>
      </c>
      <c r="G11" s="85" t="str">
        <f>IFERROR(VLOOKUP(F11,'[1]BASE DE PROVEEDORES'!$A:$B,2,0),"")</f>
        <v>OSCAR HUMBERTO RIVAS INTERIANO</v>
      </c>
    </row>
    <row r="12" spans="2:10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95</v>
      </c>
      <c r="D19" s="82">
        <f>+F10</f>
        <v>0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7" priority="1" operator="containsText" text="ACTUAL">
      <formula>NOT(ISERROR(SEARCH("ACTUAL",D19)))</formula>
    </cfRule>
  </conditionalFormatting>
  <dataValidations count="2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O20"/>
  <sheetViews>
    <sheetView tabSelected="1" workbookViewId="0">
      <selection activeCell="K9" sqref="K9"/>
    </sheetView>
  </sheetViews>
  <sheetFormatPr baseColWidth="10" defaultRowHeight="15" x14ac:dyDescent="0.25"/>
  <cols>
    <col min="1" max="1" width="11.85546875" bestFit="1" customWidth="1"/>
    <col min="8" max="8" width="12.5703125" bestFit="1" customWidth="1"/>
    <col min="9" max="9" width="12.85546875" customWidth="1"/>
    <col min="11" max="11" width="12.5703125" bestFit="1" customWidth="1"/>
  </cols>
  <sheetData>
    <row r="1" spans="1:15" ht="15.75" thickBot="1" x14ac:dyDescent="0.3"/>
    <row r="2" spans="1:15" x14ac:dyDescent="0.25">
      <c r="A2" s="103"/>
      <c r="B2" s="104"/>
      <c r="C2" s="104"/>
      <c r="D2" s="105"/>
      <c r="E2" s="112"/>
      <c r="F2" s="113"/>
      <c r="G2" s="93" t="s">
        <v>175</v>
      </c>
      <c r="H2" s="93" t="s">
        <v>176</v>
      </c>
      <c r="I2" s="93" t="s">
        <v>177</v>
      </c>
      <c r="J2" s="93" t="s">
        <v>178</v>
      </c>
      <c r="K2" s="93" t="s">
        <v>179</v>
      </c>
      <c r="L2" s="95" t="s">
        <v>180</v>
      </c>
      <c r="M2" s="96"/>
    </row>
    <row r="3" spans="1:15" ht="15.75" thickBot="1" x14ac:dyDescent="0.3">
      <c r="A3" s="106"/>
      <c r="B3" s="107"/>
      <c r="C3" s="107"/>
      <c r="D3" s="108"/>
      <c r="E3" s="50"/>
      <c r="F3" s="50"/>
      <c r="G3" s="94"/>
      <c r="H3" s="94"/>
      <c r="I3" s="94"/>
      <c r="J3" s="94"/>
      <c r="K3" s="94"/>
      <c r="L3" s="97"/>
      <c r="M3" s="98"/>
    </row>
    <row r="4" spans="1:15" x14ac:dyDescent="0.25">
      <c r="A4" s="106"/>
      <c r="B4" s="107"/>
      <c r="C4" s="107"/>
      <c r="D4" s="108"/>
      <c r="E4" s="50"/>
      <c r="F4" s="50"/>
      <c r="G4" s="51">
        <f>+Tabla3[[#Totals],[V EXENTA]]</f>
        <v>1780</v>
      </c>
      <c r="H4" s="51">
        <f>+Tabla2[[#Totals],[V. GRAVADA]]</f>
        <v>20183.38</v>
      </c>
      <c r="I4" s="51">
        <f>+Tabla3[[#Totals],[V GRAVADAS]]</f>
        <v>4278.8999999999996</v>
      </c>
      <c r="J4" s="51">
        <f>+Tabla3[[#Totals],[EX SERVICE]]</f>
        <v>3551.91</v>
      </c>
      <c r="K4" s="52"/>
      <c r="L4" s="53"/>
      <c r="M4" s="54"/>
    </row>
    <row r="5" spans="1:15" x14ac:dyDescent="0.25">
      <c r="A5" s="106"/>
      <c r="B5" s="107"/>
      <c r="C5" s="107"/>
      <c r="D5" s="108"/>
      <c r="E5" s="50"/>
      <c r="F5" s="50"/>
      <c r="G5" s="51"/>
      <c r="H5" s="51"/>
      <c r="I5" s="55">
        <f>+I4/1.13</f>
        <v>3786.6371681415931</v>
      </c>
      <c r="J5" s="51"/>
      <c r="K5" s="52"/>
      <c r="L5" s="53"/>
      <c r="M5" s="54"/>
    </row>
    <row r="6" spans="1:15" x14ac:dyDescent="0.25">
      <c r="A6" s="106"/>
      <c r="B6" s="107"/>
      <c r="C6" s="107"/>
      <c r="D6" s="108"/>
      <c r="E6" s="50"/>
      <c r="F6" s="50"/>
      <c r="G6" s="51"/>
      <c r="H6" s="51"/>
      <c r="I6" s="51"/>
      <c r="J6" s="51"/>
      <c r="K6" s="52"/>
      <c r="L6" s="53"/>
      <c r="M6" s="54"/>
    </row>
    <row r="7" spans="1:15" ht="15.75" thickBot="1" x14ac:dyDescent="0.3">
      <c r="A7" s="106"/>
      <c r="B7" s="107"/>
      <c r="C7" s="107"/>
      <c r="D7" s="108"/>
      <c r="E7" s="50"/>
      <c r="F7" s="50"/>
      <c r="G7" s="51"/>
      <c r="H7" s="51"/>
      <c r="I7" s="51"/>
      <c r="J7" s="51"/>
      <c r="K7" s="52"/>
      <c r="L7" s="53"/>
      <c r="M7" s="54"/>
    </row>
    <row r="8" spans="1:15" ht="15.75" thickBot="1" x14ac:dyDescent="0.3">
      <c r="A8" s="106"/>
      <c r="B8" s="107"/>
      <c r="C8" s="107"/>
      <c r="D8" s="108"/>
      <c r="E8" s="50"/>
      <c r="F8" s="50"/>
      <c r="G8" s="51"/>
      <c r="H8" s="51"/>
      <c r="I8" s="55">
        <f>+I7/1.13</f>
        <v>0</v>
      </c>
      <c r="J8" s="51"/>
      <c r="K8" s="52"/>
      <c r="L8" s="56" t="s">
        <v>181</v>
      </c>
      <c r="M8" s="54"/>
    </row>
    <row r="9" spans="1:15" ht="15.75" thickBot="1" x14ac:dyDescent="0.3">
      <c r="A9" s="106"/>
      <c r="B9" s="107"/>
      <c r="C9" s="107"/>
      <c r="D9" s="108"/>
      <c r="E9" s="50"/>
      <c r="F9" s="50"/>
      <c r="G9" s="57">
        <f>SUM(G4:G8)</f>
        <v>1780</v>
      </c>
      <c r="H9" s="57">
        <f>+H4+H7</f>
        <v>20183.38</v>
      </c>
      <c r="I9" s="57">
        <f>+I8+I5</f>
        <v>3786.6371681415931</v>
      </c>
      <c r="J9" s="57">
        <f>+J4</f>
        <v>3551.91</v>
      </c>
      <c r="K9" s="57">
        <f>SUM(G9:J9)</f>
        <v>29301.927168141596</v>
      </c>
      <c r="L9" s="58">
        <f>+K9*0.0175</f>
        <v>512.78372544247793</v>
      </c>
      <c r="M9" s="54">
        <v>512.79</v>
      </c>
      <c r="O9" s="31"/>
    </row>
    <row r="10" spans="1:15" x14ac:dyDescent="0.25">
      <c r="A10" s="106"/>
      <c r="B10" s="107"/>
      <c r="C10" s="107"/>
      <c r="D10" s="108"/>
      <c r="E10" s="50"/>
      <c r="F10" s="50"/>
      <c r="G10" s="59"/>
      <c r="H10" s="59"/>
      <c r="I10" s="59"/>
      <c r="J10" s="59"/>
      <c r="K10" s="59"/>
      <c r="L10" s="99"/>
      <c r="M10" s="101">
        <f>+L9+L10</f>
        <v>512.78372544247793</v>
      </c>
    </row>
    <row r="11" spans="1:15" ht="15.75" thickBot="1" x14ac:dyDescent="0.3">
      <c r="A11" s="106"/>
      <c r="B11" s="107"/>
      <c r="C11" s="107"/>
      <c r="D11" s="108"/>
      <c r="E11" s="50"/>
      <c r="F11" s="50"/>
      <c r="G11" s="59"/>
      <c r="H11" s="59"/>
      <c r="I11" s="59"/>
      <c r="J11" s="59"/>
      <c r="K11" s="59" t="s">
        <v>182</v>
      </c>
      <c r="L11" s="100"/>
      <c r="M11" s="102"/>
    </row>
    <row r="12" spans="1:15" ht="15.75" thickBot="1" x14ac:dyDescent="0.3">
      <c r="A12" s="106"/>
      <c r="B12" s="107"/>
      <c r="C12" s="107"/>
      <c r="D12" s="108"/>
      <c r="E12" s="50"/>
      <c r="F12" s="50"/>
      <c r="G12" s="59"/>
      <c r="H12" s="59"/>
      <c r="I12" s="59"/>
      <c r="J12" s="59"/>
      <c r="K12" s="59"/>
      <c r="L12" s="60"/>
      <c r="M12" s="54"/>
    </row>
    <row r="13" spans="1:15" ht="15.75" thickBot="1" x14ac:dyDescent="0.3">
      <c r="A13" s="106"/>
      <c r="B13" s="107"/>
      <c r="C13" s="107"/>
      <c r="D13" s="108"/>
      <c r="E13" s="61"/>
      <c r="F13" s="62" t="s">
        <v>183</v>
      </c>
      <c r="G13" s="57" t="s">
        <v>184</v>
      </c>
      <c r="H13" s="63"/>
      <c r="I13" s="64" t="s">
        <v>185</v>
      </c>
      <c r="J13" s="59"/>
      <c r="K13" s="59">
        <f>+K9+G9</f>
        <v>31081.927168141596</v>
      </c>
      <c r="L13" s="60"/>
      <c r="M13" s="54"/>
    </row>
    <row r="14" spans="1:15" x14ac:dyDescent="0.25">
      <c r="A14" s="106"/>
      <c r="B14" s="107"/>
      <c r="C14" s="107"/>
      <c r="D14" s="108"/>
      <c r="E14" s="50" t="s">
        <v>186</v>
      </c>
      <c r="F14" s="51">
        <f>+Tabla1[[#Totals],[C. GRAVADA]]</f>
        <v>7868.9799999999987</v>
      </c>
      <c r="G14" s="51">
        <f>+Tabla1[[#Totals],[C. EXENTAS]]</f>
        <v>414.17999999999995</v>
      </c>
      <c r="H14" s="52" t="s">
        <v>186</v>
      </c>
      <c r="I14" s="65">
        <f>+H9+I9</f>
        <v>23970.017168141596</v>
      </c>
      <c r="J14" s="59"/>
      <c r="K14" s="59">
        <f>+K13/K9</f>
        <v>1.0607468576993564</v>
      </c>
      <c r="L14" s="60">
        <f>+K14*F15-F15</f>
        <v>62.142055078880617</v>
      </c>
      <c r="M14" s="54"/>
    </row>
    <row r="15" spans="1:15" x14ac:dyDescent="0.25">
      <c r="A15" s="106"/>
      <c r="B15" s="107"/>
      <c r="C15" s="107"/>
      <c r="D15" s="108"/>
      <c r="E15" s="50" t="s">
        <v>187</v>
      </c>
      <c r="F15" s="51">
        <f>+Tabla1[[#Totals],[IVA]]</f>
        <v>1022.9674000000001</v>
      </c>
      <c r="G15" s="51"/>
      <c r="H15" s="52" t="s">
        <v>187</v>
      </c>
      <c r="I15" s="65">
        <f>+I14*0.13</f>
        <v>3116.1022318584078</v>
      </c>
      <c r="J15" s="59"/>
      <c r="K15" s="59"/>
      <c r="L15" s="60"/>
      <c r="M15" s="54"/>
    </row>
    <row r="16" spans="1:15" ht="15.75" thickBot="1" x14ac:dyDescent="0.3">
      <c r="A16" s="106"/>
      <c r="B16" s="107"/>
      <c r="C16" s="107"/>
      <c r="D16" s="108"/>
      <c r="E16" s="50"/>
      <c r="F16" s="51"/>
      <c r="G16" s="51"/>
      <c r="H16" s="52"/>
      <c r="I16" s="65"/>
      <c r="J16" s="59"/>
      <c r="K16" s="59"/>
      <c r="L16" s="66">
        <f>+L9+L10+J18</f>
        <v>2668.0606123797666</v>
      </c>
      <c r="M16" s="54"/>
    </row>
    <row r="17" spans="1:13" ht="15.75" thickTop="1" x14ac:dyDescent="0.25">
      <c r="A17" s="106"/>
      <c r="B17" s="107"/>
      <c r="C17" s="107"/>
      <c r="D17" s="108"/>
      <c r="E17" s="50"/>
      <c r="F17" s="67"/>
      <c r="G17" s="68" t="s">
        <v>188</v>
      </c>
      <c r="H17" s="52"/>
      <c r="I17" s="69" t="s">
        <v>189</v>
      </c>
      <c r="J17" s="59"/>
      <c r="K17" s="59"/>
      <c r="L17" s="60"/>
      <c r="M17" s="54"/>
    </row>
    <row r="18" spans="1:13" ht="15.75" thickBot="1" x14ac:dyDescent="0.3">
      <c r="A18" s="106"/>
      <c r="B18" s="107"/>
      <c r="C18" s="107"/>
      <c r="D18" s="108"/>
      <c r="E18" s="50"/>
      <c r="F18" s="70">
        <f>+F15+F16</f>
        <v>1022.9674000000001</v>
      </c>
      <c r="G18" s="71">
        <f>+L14</f>
        <v>62.142055078880617</v>
      </c>
      <c r="H18" s="72">
        <f>+I15-G19</f>
        <v>2155.2768869372885</v>
      </c>
      <c r="I18" s="73"/>
      <c r="J18" s="74">
        <f>+H18-I18</f>
        <v>2155.2768869372885</v>
      </c>
      <c r="K18" s="59"/>
      <c r="L18" s="60"/>
      <c r="M18" s="54"/>
    </row>
    <row r="19" spans="1:13" ht="15.75" thickBot="1" x14ac:dyDescent="0.3">
      <c r="A19" s="106"/>
      <c r="B19" s="107"/>
      <c r="C19" s="107"/>
      <c r="D19" s="108"/>
      <c r="E19" s="50"/>
      <c r="F19" s="50"/>
      <c r="G19" s="75">
        <f>+F18-G18</f>
        <v>960.82534492111949</v>
      </c>
      <c r="H19" s="59"/>
      <c r="I19" s="59"/>
      <c r="J19" s="59"/>
      <c r="K19" s="59"/>
      <c r="L19" s="60" t="s">
        <v>333</v>
      </c>
      <c r="M19" s="54"/>
    </row>
    <row r="20" spans="1:13" ht="15.75" thickBot="1" x14ac:dyDescent="0.3">
      <c r="A20" s="109"/>
      <c r="B20" s="110"/>
      <c r="C20" s="110"/>
      <c r="D20" s="111"/>
      <c r="E20" s="76"/>
      <c r="F20" s="76"/>
      <c r="G20" s="77"/>
      <c r="H20" s="77"/>
      <c r="I20" s="77"/>
      <c r="J20" s="77"/>
      <c r="K20" s="77"/>
      <c r="L20" s="78"/>
      <c r="M20" s="79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2:K20"/>
  <sheetViews>
    <sheetView workbookViewId="0">
      <selection activeCell="J17" sqref="J17"/>
    </sheetView>
  </sheetViews>
  <sheetFormatPr baseColWidth="10" defaultRowHeight="15" x14ac:dyDescent="0.25"/>
  <sheetData>
    <row r="12" spans="7:10" x14ac:dyDescent="0.25">
      <c r="H12">
        <v>1183.97</v>
      </c>
      <c r="J12" s="3">
        <f>+H12*0.0175</f>
        <v>20.719475000000003</v>
      </c>
    </row>
    <row r="13" spans="7:10" x14ac:dyDescent="0.25">
      <c r="H13">
        <v>1183.97</v>
      </c>
      <c r="J13" s="3">
        <f>+H13*0.0175</f>
        <v>20.719475000000003</v>
      </c>
    </row>
    <row r="14" spans="7:10" x14ac:dyDescent="0.25">
      <c r="G14" s="92">
        <v>3127.56</v>
      </c>
      <c r="H14" s="92">
        <v>3127.56</v>
      </c>
    </row>
    <row r="15" spans="7:10" x14ac:dyDescent="0.25">
      <c r="G15" s="92">
        <v>4929.67</v>
      </c>
      <c r="H15" s="92">
        <v>4929.67</v>
      </c>
    </row>
    <row r="16" spans="7:10" x14ac:dyDescent="0.25">
      <c r="G16" s="92">
        <v>7423.83</v>
      </c>
      <c r="H16" s="92">
        <v>7423.83</v>
      </c>
    </row>
    <row r="17" spans="7:11" x14ac:dyDescent="0.25">
      <c r="G17" s="92">
        <v>5598.24</v>
      </c>
      <c r="H17" s="92">
        <v>5598.24</v>
      </c>
    </row>
    <row r="18" spans="7:11" x14ac:dyDescent="0.25">
      <c r="G18" s="92">
        <v>8222.61</v>
      </c>
      <c r="H18" s="92">
        <v>8222.61</v>
      </c>
    </row>
    <row r="20" spans="7:11" x14ac:dyDescent="0.25">
      <c r="G20" s="92">
        <f>SUM(G14:G19)</f>
        <v>29301.91</v>
      </c>
      <c r="H20" s="92">
        <f>SUM(H12:H19)</f>
        <v>31669.85</v>
      </c>
      <c r="J20" s="92"/>
      <c r="K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98"/>
  <sheetViews>
    <sheetView workbookViewId="0">
      <pane ySplit="3" topLeftCell="A88" activePane="bottomLeft" state="frozen"/>
      <selection pane="bottomLeft" activeCell="A51" sqref="A51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6.140625" bestFit="1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8" width="12.5703125" style="3" customWidth="1"/>
  </cols>
  <sheetData>
    <row r="1" spans="1:18" x14ac:dyDescent="0.25">
      <c r="F1" s="35" t="s">
        <v>174</v>
      </c>
      <c r="G1" s="32"/>
      <c r="H1" s="49"/>
      <c r="I1" s="49"/>
    </row>
    <row r="2" spans="1:18" x14ac:dyDescent="0.25">
      <c r="F2" s="32"/>
      <c r="G2" s="32"/>
      <c r="H2" s="49"/>
      <c r="I2" s="49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95</v>
      </c>
      <c r="R3" t="s">
        <v>16</v>
      </c>
    </row>
    <row r="4" spans="1:18" x14ac:dyDescent="0.25">
      <c r="A4" t="s">
        <v>378</v>
      </c>
      <c r="B4" t="s">
        <v>377</v>
      </c>
      <c r="C4" t="s">
        <v>1</v>
      </c>
      <c r="D4" t="s">
        <v>0</v>
      </c>
      <c r="E4">
        <v>290</v>
      </c>
      <c r="F4" t="s">
        <v>404</v>
      </c>
      <c r="G4" t="s">
        <v>405</v>
      </c>
      <c r="H4" s="3">
        <v>0</v>
      </c>
      <c r="I4" s="3">
        <v>0</v>
      </c>
      <c r="J4" s="3">
        <v>0</v>
      </c>
      <c r="K4" s="3">
        <v>250</v>
      </c>
      <c r="L4" s="3">
        <v>0</v>
      </c>
      <c r="M4" s="3">
        <v>0</v>
      </c>
      <c r="N4" s="3">
        <v>0</v>
      </c>
      <c r="O4" s="90">
        <v>32.5</v>
      </c>
      <c r="P4" s="3">
        <v>282.5</v>
      </c>
      <c r="R4">
        <v>3</v>
      </c>
    </row>
    <row r="5" spans="1:18" x14ac:dyDescent="0.25">
      <c r="A5" t="s">
        <v>378</v>
      </c>
      <c r="B5" t="s">
        <v>377</v>
      </c>
      <c r="C5" t="s">
        <v>1</v>
      </c>
      <c r="D5" t="s">
        <v>0</v>
      </c>
      <c r="E5">
        <v>287</v>
      </c>
      <c r="F5" t="s">
        <v>404</v>
      </c>
      <c r="G5" t="s">
        <v>405</v>
      </c>
      <c r="H5" s="3">
        <v>0</v>
      </c>
      <c r="I5" s="3">
        <v>0</v>
      </c>
      <c r="J5" s="3">
        <v>0</v>
      </c>
      <c r="K5" s="3">
        <v>95</v>
      </c>
      <c r="L5" s="3">
        <v>0</v>
      </c>
      <c r="M5" s="3">
        <v>0</v>
      </c>
      <c r="N5" s="3">
        <v>0</v>
      </c>
      <c r="O5" s="90">
        <v>12.35</v>
      </c>
      <c r="P5" s="3">
        <v>107.35</v>
      </c>
      <c r="R5">
        <v>3</v>
      </c>
    </row>
    <row r="6" spans="1:18" x14ac:dyDescent="0.25">
      <c r="A6" t="s">
        <v>378</v>
      </c>
      <c r="B6" t="s">
        <v>380</v>
      </c>
      <c r="C6" t="s">
        <v>1</v>
      </c>
      <c r="D6" t="s">
        <v>0</v>
      </c>
      <c r="E6">
        <v>31749</v>
      </c>
      <c r="F6" t="s">
        <v>402</v>
      </c>
      <c r="G6" t="s">
        <v>403</v>
      </c>
      <c r="H6" s="3">
        <v>0</v>
      </c>
      <c r="I6" s="3">
        <v>0</v>
      </c>
      <c r="J6" s="3">
        <v>0</v>
      </c>
      <c r="K6" s="3">
        <v>173.33</v>
      </c>
      <c r="L6" s="3">
        <v>0</v>
      </c>
      <c r="M6" s="3">
        <v>0</v>
      </c>
      <c r="N6" s="3">
        <v>0</v>
      </c>
      <c r="O6" s="90">
        <v>22.532900000000001</v>
      </c>
      <c r="P6" s="3">
        <v>195.86290000000002</v>
      </c>
      <c r="R6">
        <v>3</v>
      </c>
    </row>
    <row r="7" spans="1:18" x14ac:dyDescent="0.25">
      <c r="A7" t="s">
        <v>378</v>
      </c>
      <c r="B7" t="s">
        <v>381</v>
      </c>
      <c r="C7" t="s">
        <v>1</v>
      </c>
      <c r="D7" t="s">
        <v>0</v>
      </c>
      <c r="E7">
        <v>1935</v>
      </c>
      <c r="F7" t="s">
        <v>400</v>
      </c>
      <c r="G7" t="s">
        <v>401</v>
      </c>
      <c r="H7" s="3">
        <v>0</v>
      </c>
      <c r="I7" s="3">
        <v>0</v>
      </c>
      <c r="J7" s="3">
        <v>0</v>
      </c>
      <c r="K7" s="3">
        <v>35.909999999999997</v>
      </c>
      <c r="L7" s="3">
        <v>0</v>
      </c>
      <c r="M7" s="3">
        <v>0</v>
      </c>
      <c r="N7" s="3">
        <v>0</v>
      </c>
      <c r="O7" s="3">
        <v>4.6682999999999995</v>
      </c>
      <c r="P7" s="3">
        <v>40.578299999999999</v>
      </c>
      <c r="R7">
        <v>3</v>
      </c>
    </row>
    <row r="8" spans="1:18" x14ac:dyDescent="0.25">
      <c r="A8" t="s">
        <v>378</v>
      </c>
      <c r="B8" t="s">
        <v>389</v>
      </c>
      <c r="C8" t="s">
        <v>1</v>
      </c>
      <c r="D8" t="s">
        <v>0</v>
      </c>
      <c r="E8">
        <v>70271</v>
      </c>
      <c r="F8" t="s">
        <v>398</v>
      </c>
      <c r="G8" t="s">
        <v>399</v>
      </c>
      <c r="H8" s="3">
        <v>0</v>
      </c>
      <c r="I8" s="3">
        <v>0</v>
      </c>
      <c r="J8" s="3">
        <v>0</v>
      </c>
      <c r="K8" s="3">
        <v>23.35</v>
      </c>
      <c r="L8" s="3">
        <v>0</v>
      </c>
      <c r="M8" s="3">
        <v>0</v>
      </c>
      <c r="N8" s="3">
        <v>0</v>
      </c>
      <c r="O8" s="3">
        <v>3.0355000000000003</v>
      </c>
      <c r="P8" s="3">
        <v>26.3855</v>
      </c>
      <c r="R8">
        <v>3</v>
      </c>
    </row>
    <row r="9" spans="1:18" x14ac:dyDescent="0.25">
      <c r="A9" t="s">
        <v>378</v>
      </c>
      <c r="B9" t="s">
        <v>391</v>
      </c>
      <c r="C9" t="s">
        <v>1</v>
      </c>
      <c r="D9" t="s">
        <v>0</v>
      </c>
      <c r="E9">
        <v>708</v>
      </c>
      <c r="F9" t="s">
        <v>396</v>
      </c>
      <c r="G9" t="s">
        <v>397</v>
      </c>
      <c r="H9" s="3">
        <v>0</v>
      </c>
      <c r="I9" s="3">
        <v>0</v>
      </c>
      <c r="J9" s="3">
        <v>0</v>
      </c>
      <c r="K9" s="3">
        <v>30.97</v>
      </c>
      <c r="L9" s="3">
        <v>0</v>
      </c>
      <c r="M9" s="3">
        <v>0</v>
      </c>
      <c r="N9" s="3">
        <v>0</v>
      </c>
      <c r="O9" s="3">
        <v>4.0260999999999996</v>
      </c>
      <c r="P9" s="3">
        <v>34.996099999999998</v>
      </c>
      <c r="R9">
        <v>3</v>
      </c>
    </row>
    <row r="10" spans="1:18" x14ac:dyDescent="0.25">
      <c r="A10" t="s">
        <v>378</v>
      </c>
      <c r="B10" t="s">
        <v>381</v>
      </c>
      <c r="C10" t="s">
        <v>1</v>
      </c>
      <c r="D10" t="s">
        <v>0</v>
      </c>
      <c r="E10">
        <v>283223</v>
      </c>
      <c r="F10" t="s">
        <v>197</v>
      </c>
      <c r="G10" t="s">
        <v>395</v>
      </c>
      <c r="H10" s="3">
        <v>0</v>
      </c>
      <c r="I10" s="3">
        <v>0</v>
      </c>
      <c r="J10" s="3">
        <v>0</v>
      </c>
      <c r="K10" s="3">
        <v>154.76</v>
      </c>
      <c r="L10" s="3">
        <v>0</v>
      </c>
      <c r="M10" s="3">
        <v>0</v>
      </c>
      <c r="N10" s="3">
        <v>0</v>
      </c>
      <c r="O10" s="3">
        <v>20.1188</v>
      </c>
      <c r="P10" s="3">
        <v>174.87879999999998</v>
      </c>
      <c r="R10">
        <v>3</v>
      </c>
    </row>
    <row r="11" spans="1:18" x14ac:dyDescent="0.25">
      <c r="A11" t="s">
        <v>378</v>
      </c>
      <c r="B11" t="s">
        <v>394</v>
      </c>
      <c r="C11" t="s">
        <v>1</v>
      </c>
      <c r="D11" t="s">
        <v>0</v>
      </c>
      <c r="E11">
        <v>56181</v>
      </c>
      <c r="G11" t="s">
        <v>196</v>
      </c>
      <c r="H11" s="3">
        <v>8.18</v>
      </c>
      <c r="I11" s="3">
        <v>0</v>
      </c>
      <c r="J11" s="3">
        <v>0</v>
      </c>
      <c r="K11" s="3">
        <v>92.65</v>
      </c>
      <c r="L11" s="3">
        <v>0</v>
      </c>
      <c r="M11" s="3">
        <v>0</v>
      </c>
      <c r="N11" s="3">
        <v>0</v>
      </c>
      <c r="O11" s="3">
        <v>12.044500000000001</v>
      </c>
      <c r="P11" s="3">
        <v>112.87450000000001</v>
      </c>
      <c r="Q11" s="3" t="s">
        <v>225</v>
      </c>
      <c r="R11">
        <v>3</v>
      </c>
    </row>
    <row r="12" spans="1:18" x14ac:dyDescent="0.25">
      <c r="A12" t="s">
        <v>378</v>
      </c>
      <c r="B12" t="s">
        <v>394</v>
      </c>
      <c r="C12" t="s">
        <v>1</v>
      </c>
      <c r="D12" t="s">
        <v>0</v>
      </c>
      <c r="E12">
        <v>56120</v>
      </c>
      <c r="G12" t="s">
        <v>196</v>
      </c>
      <c r="H12" s="3">
        <v>8.33</v>
      </c>
      <c r="I12" s="3">
        <v>0</v>
      </c>
      <c r="J12" s="3">
        <v>0</v>
      </c>
      <c r="K12" s="3">
        <v>94.35</v>
      </c>
      <c r="L12" s="3">
        <v>0</v>
      </c>
      <c r="M12" s="3">
        <v>0</v>
      </c>
      <c r="N12" s="3">
        <v>0</v>
      </c>
      <c r="O12" s="3">
        <v>12.265499999999999</v>
      </c>
      <c r="P12" s="3">
        <v>114.9455</v>
      </c>
      <c r="Q12" s="3" t="s">
        <v>225</v>
      </c>
      <c r="R12">
        <v>3</v>
      </c>
    </row>
    <row r="13" spans="1:18" x14ac:dyDescent="0.25">
      <c r="A13" t="s">
        <v>378</v>
      </c>
      <c r="B13" t="s">
        <v>393</v>
      </c>
      <c r="C13" t="s">
        <v>1</v>
      </c>
      <c r="D13" t="s">
        <v>0</v>
      </c>
      <c r="E13">
        <v>55830</v>
      </c>
      <c r="G13" t="s">
        <v>196</v>
      </c>
      <c r="H13" s="3">
        <v>1.96</v>
      </c>
      <c r="I13" s="3">
        <v>0</v>
      </c>
      <c r="J13" s="3">
        <v>0</v>
      </c>
      <c r="K13" s="3">
        <v>22.16</v>
      </c>
      <c r="L13" s="3">
        <v>0</v>
      </c>
      <c r="M13" s="3">
        <v>0</v>
      </c>
      <c r="N13" s="3">
        <v>0</v>
      </c>
      <c r="O13" s="3">
        <v>2.8808000000000002</v>
      </c>
      <c r="P13" s="3">
        <v>27.000800000000002</v>
      </c>
      <c r="Q13" s="3" t="s">
        <v>225</v>
      </c>
      <c r="R13">
        <v>3</v>
      </c>
    </row>
    <row r="14" spans="1:18" x14ac:dyDescent="0.25">
      <c r="A14" t="s">
        <v>378</v>
      </c>
      <c r="B14" t="s">
        <v>392</v>
      </c>
      <c r="C14" t="s">
        <v>1</v>
      </c>
      <c r="D14" t="s">
        <v>0</v>
      </c>
      <c r="E14">
        <v>55117</v>
      </c>
      <c r="G14" t="s">
        <v>196</v>
      </c>
      <c r="H14" s="3">
        <v>5.79</v>
      </c>
      <c r="I14" s="3">
        <v>0</v>
      </c>
      <c r="J14" s="3">
        <v>0</v>
      </c>
      <c r="K14" s="3">
        <v>65.67</v>
      </c>
      <c r="L14" s="3">
        <v>0</v>
      </c>
      <c r="M14" s="3">
        <v>0</v>
      </c>
      <c r="N14" s="3">
        <v>0</v>
      </c>
      <c r="O14" s="3">
        <v>8.5371000000000006</v>
      </c>
      <c r="P14" s="3">
        <v>79.997100000000003</v>
      </c>
      <c r="Q14" s="3" t="s">
        <v>225</v>
      </c>
      <c r="R14">
        <v>3</v>
      </c>
    </row>
    <row r="15" spans="1:18" x14ac:dyDescent="0.25">
      <c r="A15" t="s">
        <v>378</v>
      </c>
      <c r="B15" t="s">
        <v>391</v>
      </c>
      <c r="C15" t="s">
        <v>1</v>
      </c>
      <c r="D15" t="s">
        <v>0</v>
      </c>
      <c r="E15">
        <v>54993</v>
      </c>
      <c r="G15" t="s">
        <v>196</v>
      </c>
      <c r="H15" s="3">
        <v>8.7199999999999989</v>
      </c>
      <c r="I15" s="3">
        <v>0</v>
      </c>
      <c r="J15" s="3">
        <v>0</v>
      </c>
      <c r="K15" s="3">
        <v>98.73</v>
      </c>
      <c r="L15" s="3">
        <v>0</v>
      </c>
      <c r="M15" s="3">
        <v>0</v>
      </c>
      <c r="N15" s="3">
        <v>0</v>
      </c>
      <c r="O15" s="3">
        <v>12.834900000000001</v>
      </c>
      <c r="P15" s="3">
        <v>120.28490000000001</v>
      </c>
      <c r="Q15" s="3" t="s">
        <v>225</v>
      </c>
      <c r="R15">
        <v>3</v>
      </c>
    </row>
    <row r="16" spans="1:18" x14ac:dyDescent="0.25">
      <c r="A16" t="s">
        <v>378</v>
      </c>
      <c r="B16" t="s">
        <v>390</v>
      </c>
      <c r="C16" t="s">
        <v>1</v>
      </c>
      <c r="D16" t="s">
        <v>0</v>
      </c>
      <c r="E16">
        <v>54186</v>
      </c>
      <c r="G16" t="s">
        <v>196</v>
      </c>
      <c r="H16" s="3">
        <v>9.5399999999999991</v>
      </c>
      <c r="I16" s="3">
        <v>0</v>
      </c>
      <c r="J16" s="3">
        <v>0</v>
      </c>
      <c r="K16" s="3">
        <v>108.14</v>
      </c>
      <c r="L16" s="3">
        <v>0</v>
      </c>
      <c r="M16" s="3">
        <v>0</v>
      </c>
      <c r="N16" s="3">
        <v>0</v>
      </c>
      <c r="O16" s="3">
        <v>14.058200000000001</v>
      </c>
      <c r="P16" s="3">
        <v>131.74</v>
      </c>
      <c r="Q16" s="3" t="s">
        <v>225</v>
      </c>
      <c r="R16">
        <v>3</v>
      </c>
    </row>
    <row r="17" spans="1:18" x14ac:dyDescent="0.25">
      <c r="A17" t="s">
        <v>378</v>
      </c>
      <c r="B17" t="s">
        <v>385</v>
      </c>
      <c r="C17" t="s">
        <v>1</v>
      </c>
      <c r="D17" t="s">
        <v>0</v>
      </c>
      <c r="E17">
        <v>53900</v>
      </c>
      <c r="G17" t="s">
        <v>196</v>
      </c>
      <c r="H17" s="3">
        <v>1.52</v>
      </c>
      <c r="I17" s="3">
        <v>0</v>
      </c>
      <c r="J17" s="3">
        <v>0</v>
      </c>
      <c r="K17" s="3">
        <v>17.239999999999998</v>
      </c>
      <c r="L17" s="3">
        <v>0</v>
      </c>
      <c r="M17" s="3">
        <v>0</v>
      </c>
      <c r="N17" s="3">
        <v>0</v>
      </c>
      <c r="O17" s="3">
        <v>2.2412000000000001</v>
      </c>
      <c r="P17" s="3">
        <v>21</v>
      </c>
      <c r="Q17" s="3" t="s">
        <v>225</v>
      </c>
      <c r="R17">
        <v>3</v>
      </c>
    </row>
    <row r="18" spans="1:18" x14ac:dyDescent="0.25">
      <c r="A18" t="s">
        <v>378</v>
      </c>
      <c r="B18" t="s">
        <v>384</v>
      </c>
      <c r="C18" t="s">
        <v>1</v>
      </c>
      <c r="D18" t="s">
        <v>0</v>
      </c>
      <c r="E18">
        <v>53400</v>
      </c>
      <c r="G18" t="s">
        <v>196</v>
      </c>
      <c r="H18" s="3">
        <v>8.16</v>
      </c>
      <c r="I18" s="3">
        <v>0</v>
      </c>
      <c r="J18" s="3">
        <v>0</v>
      </c>
      <c r="K18" s="3">
        <v>92.48</v>
      </c>
      <c r="L18" s="3">
        <v>0</v>
      </c>
      <c r="M18" s="3">
        <v>0</v>
      </c>
      <c r="N18" s="3">
        <v>0</v>
      </c>
      <c r="O18" s="3">
        <v>12.022400000000001</v>
      </c>
      <c r="P18" s="3">
        <v>112.66240000000001</v>
      </c>
      <c r="Q18" s="3" t="s">
        <v>225</v>
      </c>
      <c r="R18">
        <v>3</v>
      </c>
    </row>
    <row r="19" spans="1:18" x14ac:dyDescent="0.25">
      <c r="A19" t="s">
        <v>378</v>
      </c>
      <c r="B19" t="s">
        <v>383</v>
      </c>
      <c r="C19" t="s">
        <v>1</v>
      </c>
      <c r="D19" t="s">
        <v>0</v>
      </c>
      <c r="E19">
        <v>53161</v>
      </c>
      <c r="G19" t="s">
        <v>196</v>
      </c>
      <c r="H19" s="3">
        <v>1.45</v>
      </c>
      <c r="I19" s="3">
        <v>0</v>
      </c>
      <c r="J19" s="3">
        <v>0</v>
      </c>
      <c r="K19" s="3">
        <v>16.420000000000002</v>
      </c>
      <c r="L19" s="3">
        <v>0</v>
      </c>
      <c r="M19" s="3">
        <v>0</v>
      </c>
      <c r="N19" s="3">
        <v>0</v>
      </c>
      <c r="O19" s="3">
        <v>2.1346000000000003</v>
      </c>
      <c r="P19" s="3">
        <v>20.0046</v>
      </c>
      <c r="Q19" s="3" t="s">
        <v>225</v>
      </c>
      <c r="R19">
        <v>3</v>
      </c>
    </row>
    <row r="20" spans="1:18" x14ac:dyDescent="0.25">
      <c r="A20" t="s">
        <v>378</v>
      </c>
      <c r="B20" t="s">
        <v>389</v>
      </c>
      <c r="C20" t="s">
        <v>1</v>
      </c>
      <c r="D20" t="s">
        <v>0</v>
      </c>
      <c r="E20">
        <v>52660</v>
      </c>
      <c r="G20" t="s">
        <v>196</v>
      </c>
      <c r="H20" s="3">
        <v>9.75</v>
      </c>
      <c r="I20" s="3">
        <v>0</v>
      </c>
      <c r="J20" s="3">
        <v>0</v>
      </c>
      <c r="K20" s="3">
        <v>110.52</v>
      </c>
      <c r="L20" s="3">
        <v>0</v>
      </c>
      <c r="M20" s="3">
        <v>0</v>
      </c>
      <c r="N20" s="3">
        <v>0</v>
      </c>
      <c r="O20" s="3">
        <v>14.367599999999999</v>
      </c>
      <c r="P20" s="3">
        <v>134.63759999999999</v>
      </c>
      <c r="Q20" s="3" t="s">
        <v>225</v>
      </c>
      <c r="R20">
        <v>3</v>
      </c>
    </row>
    <row r="21" spans="1:18" x14ac:dyDescent="0.25">
      <c r="A21" t="s">
        <v>378</v>
      </c>
      <c r="B21" t="s">
        <v>381</v>
      </c>
      <c r="C21" t="s">
        <v>1</v>
      </c>
      <c r="D21" t="s">
        <v>0</v>
      </c>
      <c r="E21">
        <v>52308</v>
      </c>
      <c r="G21" t="s">
        <v>196</v>
      </c>
      <c r="H21" s="3">
        <v>1.59</v>
      </c>
      <c r="I21" s="3">
        <v>0</v>
      </c>
      <c r="J21" s="3">
        <v>0</v>
      </c>
      <c r="K21" s="3">
        <v>18.059999999999999</v>
      </c>
      <c r="L21" s="3">
        <v>0</v>
      </c>
      <c r="M21" s="3">
        <v>0</v>
      </c>
      <c r="N21" s="3">
        <v>0</v>
      </c>
      <c r="O21" s="3">
        <v>2.3477999999999999</v>
      </c>
      <c r="P21" s="3">
        <v>21.997799999999998</v>
      </c>
      <c r="Q21" s="3" t="s">
        <v>225</v>
      </c>
      <c r="R21">
        <v>3</v>
      </c>
    </row>
    <row r="22" spans="1:18" x14ac:dyDescent="0.25">
      <c r="A22" t="s">
        <v>378</v>
      </c>
      <c r="B22" t="s">
        <v>388</v>
      </c>
      <c r="C22" t="s">
        <v>1</v>
      </c>
      <c r="D22" t="s">
        <v>0</v>
      </c>
      <c r="E22">
        <v>51622</v>
      </c>
      <c r="G22" t="s">
        <v>196</v>
      </c>
      <c r="H22" s="3">
        <v>8.61</v>
      </c>
      <c r="I22" s="3">
        <v>0</v>
      </c>
      <c r="J22" s="3">
        <v>0</v>
      </c>
      <c r="K22" s="3">
        <v>97.51</v>
      </c>
      <c r="L22" s="3">
        <v>0</v>
      </c>
      <c r="M22" s="3">
        <v>0</v>
      </c>
      <c r="N22" s="3">
        <v>0</v>
      </c>
      <c r="O22" s="3">
        <v>12.676300000000001</v>
      </c>
      <c r="P22" s="3">
        <v>118.7963</v>
      </c>
      <c r="Q22" s="3" t="s">
        <v>225</v>
      </c>
      <c r="R22">
        <v>3</v>
      </c>
    </row>
    <row r="23" spans="1:18" x14ac:dyDescent="0.25">
      <c r="A23" t="s">
        <v>378</v>
      </c>
      <c r="B23" t="s">
        <v>387</v>
      </c>
      <c r="C23" t="s">
        <v>1</v>
      </c>
      <c r="D23" t="s">
        <v>0</v>
      </c>
      <c r="E23">
        <v>50996</v>
      </c>
      <c r="G23" t="s">
        <v>196</v>
      </c>
      <c r="H23" s="3">
        <v>1.31</v>
      </c>
      <c r="I23" s="3">
        <v>0</v>
      </c>
      <c r="J23" s="3">
        <v>0</v>
      </c>
      <c r="K23" s="3">
        <v>14.77</v>
      </c>
      <c r="L23" s="3">
        <v>0</v>
      </c>
      <c r="M23" s="3">
        <v>0</v>
      </c>
      <c r="N23" s="3">
        <v>0</v>
      </c>
      <c r="O23" s="3">
        <v>1.9200999999999999</v>
      </c>
      <c r="P23" s="3">
        <v>18.0001</v>
      </c>
      <c r="Q23" s="3" t="s">
        <v>225</v>
      </c>
      <c r="R23">
        <v>3</v>
      </c>
    </row>
    <row r="24" spans="1:18" x14ac:dyDescent="0.25">
      <c r="A24" t="s">
        <v>378</v>
      </c>
      <c r="B24" t="s">
        <v>387</v>
      </c>
      <c r="C24" t="s">
        <v>1</v>
      </c>
      <c r="D24" t="s">
        <v>0</v>
      </c>
      <c r="E24">
        <v>51044</v>
      </c>
      <c r="G24" t="s">
        <v>196</v>
      </c>
      <c r="H24" s="3">
        <v>9.06</v>
      </c>
      <c r="I24" s="3">
        <v>0</v>
      </c>
      <c r="J24" s="3">
        <v>0</v>
      </c>
      <c r="K24" s="3">
        <v>102.6</v>
      </c>
      <c r="L24" s="3">
        <v>0</v>
      </c>
      <c r="M24" s="3">
        <v>0</v>
      </c>
      <c r="N24" s="3">
        <v>0</v>
      </c>
      <c r="O24" s="3">
        <v>13.337999999999999</v>
      </c>
      <c r="P24" s="3">
        <v>124.99799999999999</v>
      </c>
      <c r="Q24" s="3" t="s">
        <v>225</v>
      </c>
      <c r="R24">
        <v>3</v>
      </c>
    </row>
    <row r="25" spans="1:18" x14ac:dyDescent="0.25">
      <c r="A25" t="s">
        <v>378</v>
      </c>
      <c r="B25" t="s">
        <v>379</v>
      </c>
      <c r="C25" t="s">
        <v>1</v>
      </c>
      <c r="D25" t="s">
        <v>0</v>
      </c>
      <c r="E25">
        <v>50096</v>
      </c>
      <c r="G25" t="s">
        <v>196</v>
      </c>
      <c r="H25" s="3">
        <v>5.1899999999999995</v>
      </c>
      <c r="I25" s="3">
        <v>0</v>
      </c>
      <c r="J25" s="3">
        <v>0</v>
      </c>
      <c r="K25" s="3">
        <v>92.91</v>
      </c>
      <c r="L25" s="3">
        <v>0</v>
      </c>
      <c r="M25" s="3">
        <v>0</v>
      </c>
      <c r="N25" s="3">
        <v>0</v>
      </c>
      <c r="O25" s="3">
        <v>12.0783</v>
      </c>
      <c r="P25" s="3">
        <v>110.17829999999999</v>
      </c>
      <c r="Q25" s="3" t="s">
        <v>225</v>
      </c>
      <c r="R25">
        <v>3</v>
      </c>
    </row>
    <row r="26" spans="1:18" x14ac:dyDescent="0.25">
      <c r="A26" t="s">
        <v>364</v>
      </c>
      <c r="B26" t="s">
        <v>377</v>
      </c>
      <c r="C26" t="s">
        <v>1</v>
      </c>
      <c r="D26" t="s">
        <v>0</v>
      </c>
      <c r="E26">
        <v>49504</v>
      </c>
      <c r="G26" t="s">
        <v>196</v>
      </c>
      <c r="H26" s="3">
        <v>1.52</v>
      </c>
      <c r="I26" s="3">
        <v>0</v>
      </c>
      <c r="J26" s="3">
        <v>0</v>
      </c>
      <c r="K26" s="3">
        <v>17.239999999999998</v>
      </c>
      <c r="L26" s="3">
        <v>0</v>
      </c>
      <c r="M26" s="3">
        <v>0</v>
      </c>
      <c r="N26" s="3">
        <v>0</v>
      </c>
      <c r="O26" s="3">
        <v>2.2412000000000001</v>
      </c>
      <c r="P26" s="3">
        <v>21.001199999999997</v>
      </c>
      <c r="Q26" s="3" t="s">
        <v>225</v>
      </c>
      <c r="R26">
        <v>3</v>
      </c>
    </row>
    <row r="27" spans="1:18" x14ac:dyDescent="0.25">
      <c r="A27" t="s">
        <v>364</v>
      </c>
      <c r="B27" t="s">
        <v>375</v>
      </c>
      <c r="C27" t="s">
        <v>1</v>
      </c>
      <c r="D27" t="s">
        <v>0</v>
      </c>
      <c r="E27">
        <v>49250</v>
      </c>
      <c r="G27" t="s">
        <v>196</v>
      </c>
      <c r="H27" s="3">
        <v>10</v>
      </c>
      <c r="I27" s="3">
        <v>0</v>
      </c>
      <c r="J27" s="3">
        <v>0</v>
      </c>
      <c r="K27" s="3">
        <v>113.31</v>
      </c>
      <c r="L27" s="3">
        <v>0</v>
      </c>
      <c r="M27" s="3">
        <v>0</v>
      </c>
      <c r="N27" s="3">
        <v>0</v>
      </c>
      <c r="O27" s="3">
        <v>14.730300000000002</v>
      </c>
      <c r="P27" s="3">
        <v>138.0403</v>
      </c>
      <c r="Q27" s="3" t="s">
        <v>225</v>
      </c>
      <c r="R27">
        <v>3</v>
      </c>
    </row>
    <row r="28" spans="1:18" x14ac:dyDescent="0.25">
      <c r="A28" t="s">
        <v>364</v>
      </c>
      <c r="B28" t="s">
        <v>367</v>
      </c>
      <c r="C28" t="s">
        <v>1</v>
      </c>
      <c r="D28" t="s">
        <v>0</v>
      </c>
      <c r="E28">
        <v>48440</v>
      </c>
      <c r="G28" t="s">
        <v>196</v>
      </c>
      <c r="H28" s="3">
        <v>8.16</v>
      </c>
      <c r="I28" s="3">
        <v>0</v>
      </c>
      <c r="J28" s="3">
        <v>0</v>
      </c>
      <c r="K28" s="3">
        <v>92.52</v>
      </c>
      <c r="L28" s="3">
        <v>0</v>
      </c>
      <c r="M28" s="3">
        <v>0</v>
      </c>
      <c r="N28" s="3">
        <v>0</v>
      </c>
      <c r="O28" s="3">
        <v>12.0276</v>
      </c>
      <c r="P28" s="3">
        <v>112.70759999999999</v>
      </c>
      <c r="Q28" s="3" t="s">
        <v>225</v>
      </c>
      <c r="R28">
        <v>3</v>
      </c>
    </row>
    <row r="29" spans="1:18" x14ac:dyDescent="0.25">
      <c r="A29" t="s">
        <v>364</v>
      </c>
      <c r="B29" t="s">
        <v>374</v>
      </c>
      <c r="C29" t="s">
        <v>1</v>
      </c>
      <c r="D29" t="s">
        <v>0</v>
      </c>
      <c r="E29">
        <v>47825</v>
      </c>
      <c r="G29" t="s">
        <v>196</v>
      </c>
      <c r="H29" s="3">
        <v>1.08</v>
      </c>
      <c r="I29" s="3">
        <v>0</v>
      </c>
      <c r="J29" s="3">
        <v>0</v>
      </c>
      <c r="K29" s="3">
        <v>12.31</v>
      </c>
      <c r="L29" s="3">
        <v>0</v>
      </c>
      <c r="M29" s="3">
        <v>0</v>
      </c>
      <c r="N29" s="3">
        <v>0</v>
      </c>
      <c r="O29" s="3">
        <v>1.6003000000000001</v>
      </c>
      <c r="P29" s="3">
        <v>14.990300000000001</v>
      </c>
      <c r="Q29" s="3" t="s">
        <v>225</v>
      </c>
      <c r="R29">
        <v>3</v>
      </c>
    </row>
    <row r="30" spans="1:18" x14ac:dyDescent="0.25">
      <c r="A30" t="s">
        <v>364</v>
      </c>
      <c r="B30" t="s">
        <v>374</v>
      </c>
      <c r="C30" t="s">
        <v>1</v>
      </c>
      <c r="D30" t="s">
        <v>0</v>
      </c>
      <c r="E30">
        <v>47807</v>
      </c>
      <c r="G30" t="s">
        <v>196</v>
      </c>
      <c r="H30" s="3">
        <v>9.4699999999999989</v>
      </c>
      <c r="I30" s="3">
        <v>0</v>
      </c>
      <c r="J30" s="3">
        <v>0</v>
      </c>
      <c r="K30" s="3">
        <v>107.22</v>
      </c>
      <c r="L30" s="3">
        <v>0</v>
      </c>
      <c r="M30" s="3">
        <v>0</v>
      </c>
      <c r="N30" s="3">
        <v>0</v>
      </c>
      <c r="O30" s="3">
        <v>13.938600000000001</v>
      </c>
      <c r="P30" s="3">
        <v>130.62860000000001</v>
      </c>
      <c r="Q30" s="3" t="s">
        <v>225</v>
      </c>
      <c r="R30">
        <v>3</v>
      </c>
    </row>
    <row r="31" spans="1:18" x14ac:dyDescent="0.25">
      <c r="A31" t="s">
        <v>364</v>
      </c>
      <c r="B31" t="s">
        <v>373</v>
      </c>
      <c r="C31" t="s">
        <v>1</v>
      </c>
      <c r="D31" t="s">
        <v>0</v>
      </c>
      <c r="E31">
        <v>46741</v>
      </c>
      <c r="G31" t="s">
        <v>196</v>
      </c>
      <c r="H31" s="3">
        <v>7.92</v>
      </c>
      <c r="I31" s="3">
        <v>0</v>
      </c>
      <c r="J31" s="3">
        <v>0</v>
      </c>
      <c r="K31" s="3">
        <v>89.75</v>
      </c>
      <c r="L31" s="3">
        <v>0</v>
      </c>
      <c r="M31" s="3">
        <v>0</v>
      </c>
      <c r="N31" s="3">
        <v>0</v>
      </c>
      <c r="O31" s="3">
        <v>11.6675</v>
      </c>
      <c r="P31" s="3">
        <v>109.33750000000001</v>
      </c>
      <c r="Q31" s="3" t="s">
        <v>225</v>
      </c>
      <c r="R31">
        <v>3</v>
      </c>
    </row>
    <row r="32" spans="1:18" x14ac:dyDescent="0.25">
      <c r="A32" t="s">
        <v>364</v>
      </c>
      <c r="B32" t="s">
        <v>368</v>
      </c>
      <c r="C32" t="s">
        <v>1</v>
      </c>
      <c r="D32" t="s">
        <v>0</v>
      </c>
      <c r="E32">
        <v>46386</v>
      </c>
      <c r="G32" t="s">
        <v>196</v>
      </c>
      <c r="H32" s="3">
        <v>1.8900000000000001</v>
      </c>
      <c r="I32" s="3">
        <v>0</v>
      </c>
      <c r="J32" s="3">
        <v>0</v>
      </c>
      <c r="K32" s="3">
        <v>21.34</v>
      </c>
      <c r="L32" s="3">
        <v>0</v>
      </c>
      <c r="M32" s="3">
        <v>0</v>
      </c>
      <c r="N32" s="3">
        <v>0</v>
      </c>
      <c r="O32" s="3">
        <v>2.7742</v>
      </c>
      <c r="P32" s="3">
        <v>26.004200000000001</v>
      </c>
      <c r="Q32" s="3" t="s">
        <v>225</v>
      </c>
      <c r="R32">
        <v>3</v>
      </c>
    </row>
    <row r="33" spans="1:18" x14ac:dyDescent="0.25">
      <c r="A33" t="s">
        <v>364</v>
      </c>
      <c r="B33" t="s">
        <v>372</v>
      </c>
      <c r="C33" t="s">
        <v>1</v>
      </c>
      <c r="D33" t="s">
        <v>0</v>
      </c>
      <c r="E33">
        <v>45978</v>
      </c>
      <c r="G33" t="s">
        <v>196</v>
      </c>
      <c r="H33" s="3">
        <v>9.5500000000000007</v>
      </c>
      <c r="I33" s="3">
        <v>0</v>
      </c>
      <c r="J33" s="3">
        <v>0</v>
      </c>
      <c r="K33" s="3">
        <v>108.32</v>
      </c>
      <c r="L33" s="3">
        <v>0</v>
      </c>
      <c r="M33" s="3">
        <v>0</v>
      </c>
      <c r="N33" s="3">
        <v>0</v>
      </c>
      <c r="O33" s="3">
        <v>14.0816</v>
      </c>
      <c r="P33" s="3">
        <v>131.95159999999998</v>
      </c>
      <c r="Q33" s="3" t="s">
        <v>225</v>
      </c>
      <c r="R33">
        <v>3</v>
      </c>
    </row>
    <row r="34" spans="1:18" x14ac:dyDescent="0.25">
      <c r="A34" t="s">
        <v>364</v>
      </c>
      <c r="B34" t="s">
        <v>371</v>
      </c>
      <c r="C34" t="s">
        <v>1</v>
      </c>
      <c r="D34" t="s">
        <v>0</v>
      </c>
      <c r="E34">
        <v>45210</v>
      </c>
      <c r="G34" t="s">
        <v>196</v>
      </c>
      <c r="H34" s="3">
        <v>11.67</v>
      </c>
      <c r="I34" s="3">
        <v>0</v>
      </c>
      <c r="J34" s="3">
        <v>0</v>
      </c>
      <c r="K34" s="3">
        <v>132.32</v>
      </c>
      <c r="L34" s="3">
        <v>0</v>
      </c>
      <c r="M34" s="3">
        <v>0</v>
      </c>
      <c r="N34" s="3">
        <v>0</v>
      </c>
      <c r="O34" s="3">
        <v>17.201599999999999</v>
      </c>
      <c r="P34" s="3">
        <v>161.19159999999999</v>
      </c>
      <c r="Q34" s="3" t="s">
        <v>225</v>
      </c>
      <c r="R34">
        <v>3</v>
      </c>
    </row>
    <row r="35" spans="1:18" x14ac:dyDescent="0.25">
      <c r="A35" t="s">
        <v>364</v>
      </c>
      <c r="B35" t="s">
        <v>365</v>
      </c>
      <c r="C35" t="s">
        <v>1</v>
      </c>
      <c r="D35" t="s">
        <v>0</v>
      </c>
      <c r="E35">
        <v>44087</v>
      </c>
      <c r="G35" t="s">
        <v>196</v>
      </c>
      <c r="H35" s="3">
        <v>1.1600000000000001</v>
      </c>
      <c r="I35" s="3">
        <v>0</v>
      </c>
      <c r="J35" s="3">
        <v>0</v>
      </c>
      <c r="K35" s="3">
        <v>13.13</v>
      </c>
      <c r="L35" s="3">
        <v>0</v>
      </c>
      <c r="M35" s="3">
        <v>0</v>
      </c>
      <c r="N35" s="3">
        <v>0</v>
      </c>
      <c r="O35" s="3">
        <v>1.7069000000000001</v>
      </c>
      <c r="P35" s="3">
        <v>15.9969</v>
      </c>
      <c r="Q35" s="3" t="s">
        <v>225</v>
      </c>
      <c r="R35">
        <v>3</v>
      </c>
    </row>
    <row r="36" spans="1:18" x14ac:dyDescent="0.25">
      <c r="A36" t="s">
        <v>364</v>
      </c>
      <c r="B36" t="s">
        <v>365</v>
      </c>
      <c r="C36" t="s">
        <v>1</v>
      </c>
      <c r="D36" t="s">
        <v>0</v>
      </c>
      <c r="E36">
        <v>44039</v>
      </c>
      <c r="G36" t="s">
        <v>196</v>
      </c>
      <c r="H36" s="3">
        <v>9.32</v>
      </c>
      <c r="I36" s="3">
        <v>0</v>
      </c>
      <c r="J36" s="3">
        <v>0</v>
      </c>
      <c r="K36" s="3">
        <v>105.62</v>
      </c>
      <c r="L36" s="3">
        <v>0</v>
      </c>
      <c r="M36" s="3">
        <v>0</v>
      </c>
      <c r="N36" s="3">
        <v>0</v>
      </c>
      <c r="O36" s="3">
        <v>13.730600000000001</v>
      </c>
      <c r="P36" s="3">
        <v>128.67060000000001</v>
      </c>
      <c r="Q36" s="3" t="s">
        <v>225</v>
      </c>
      <c r="R36">
        <v>3</v>
      </c>
    </row>
    <row r="37" spans="1:18" x14ac:dyDescent="0.25">
      <c r="A37" t="s">
        <v>364</v>
      </c>
      <c r="B37" t="s">
        <v>370</v>
      </c>
      <c r="C37" t="s">
        <v>1</v>
      </c>
      <c r="D37" t="s">
        <v>0</v>
      </c>
      <c r="E37">
        <v>43116</v>
      </c>
      <c r="G37" t="s">
        <v>196</v>
      </c>
      <c r="H37" s="3">
        <v>10.36</v>
      </c>
      <c r="I37" s="3">
        <v>0</v>
      </c>
      <c r="J37" s="3">
        <v>0</v>
      </c>
      <c r="K37" s="3">
        <v>117.39</v>
      </c>
      <c r="L37" s="3">
        <v>0</v>
      </c>
      <c r="M37" s="3">
        <v>0</v>
      </c>
      <c r="N37" s="3">
        <v>0</v>
      </c>
      <c r="O37" s="3">
        <v>15.2607</v>
      </c>
      <c r="P37" s="3">
        <v>143.01069999999999</v>
      </c>
      <c r="Q37" s="3" t="s">
        <v>225</v>
      </c>
      <c r="R37">
        <v>3</v>
      </c>
    </row>
    <row r="38" spans="1:18" x14ac:dyDescent="0.25">
      <c r="A38" t="s">
        <v>334</v>
      </c>
      <c r="B38" t="s">
        <v>362</v>
      </c>
      <c r="C38" t="s">
        <v>1</v>
      </c>
      <c r="D38" t="s">
        <v>0</v>
      </c>
      <c r="E38">
        <v>1426</v>
      </c>
      <c r="F38" t="s">
        <v>361</v>
      </c>
      <c r="G38" t="s">
        <v>363</v>
      </c>
      <c r="H38" s="3">
        <v>0</v>
      </c>
      <c r="I38" s="3">
        <v>0</v>
      </c>
      <c r="J38" s="3">
        <v>0</v>
      </c>
      <c r="K38" s="3">
        <v>97.43</v>
      </c>
      <c r="L38" s="3">
        <v>0</v>
      </c>
      <c r="M38" s="3">
        <v>0</v>
      </c>
      <c r="N38" s="3">
        <v>0</v>
      </c>
      <c r="O38" s="3">
        <v>12.665900000000001</v>
      </c>
      <c r="P38" s="3">
        <v>110.0959</v>
      </c>
      <c r="R38">
        <v>3</v>
      </c>
    </row>
    <row r="39" spans="1:18" x14ac:dyDescent="0.25">
      <c r="A39" t="s">
        <v>334</v>
      </c>
      <c r="B39" t="s">
        <v>337</v>
      </c>
      <c r="C39" t="s">
        <v>1</v>
      </c>
      <c r="D39" t="s">
        <v>0</v>
      </c>
      <c r="E39">
        <v>367</v>
      </c>
      <c r="F39" t="s">
        <v>359</v>
      </c>
      <c r="G39" t="s">
        <v>360</v>
      </c>
      <c r="H39" s="3">
        <v>0</v>
      </c>
      <c r="I39" s="3">
        <v>0</v>
      </c>
      <c r="J39" s="3">
        <v>0</v>
      </c>
      <c r="K39" s="3">
        <v>378</v>
      </c>
      <c r="L39" s="3">
        <v>0</v>
      </c>
      <c r="M39" s="3">
        <v>0</v>
      </c>
      <c r="N39" s="3">
        <v>0</v>
      </c>
      <c r="O39" s="3">
        <v>49.14</v>
      </c>
      <c r="P39" s="3">
        <v>427.14</v>
      </c>
      <c r="R39">
        <v>3</v>
      </c>
    </row>
    <row r="40" spans="1:18" x14ac:dyDescent="0.25">
      <c r="A40" t="s">
        <v>334</v>
      </c>
      <c r="B40" t="s">
        <v>346</v>
      </c>
      <c r="C40" t="s">
        <v>1</v>
      </c>
      <c r="D40" t="s">
        <v>0</v>
      </c>
      <c r="E40">
        <v>729</v>
      </c>
      <c r="F40" t="s">
        <v>357</v>
      </c>
      <c r="G40" t="s">
        <v>358</v>
      </c>
      <c r="H40" s="3">
        <v>0</v>
      </c>
      <c r="I40" s="3">
        <v>0</v>
      </c>
      <c r="J40" s="3">
        <v>0</v>
      </c>
      <c r="K40" s="3">
        <v>20.63</v>
      </c>
      <c r="L40" s="3">
        <v>0</v>
      </c>
      <c r="M40" s="3">
        <v>0</v>
      </c>
      <c r="N40" s="3">
        <v>0</v>
      </c>
      <c r="O40" s="3">
        <v>2.6819000000000002</v>
      </c>
      <c r="P40" s="3">
        <v>23.311899999999998</v>
      </c>
      <c r="R40">
        <v>3</v>
      </c>
    </row>
    <row r="41" spans="1:18" x14ac:dyDescent="0.25">
      <c r="A41" t="s">
        <v>334</v>
      </c>
      <c r="B41" t="s">
        <v>346</v>
      </c>
      <c r="C41" t="s">
        <v>1</v>
      </c>
      <c r="D41" t="s">
        <v>0</v>
      </c>
      <c r="E41">
        <v>3487</v>
      </c>
      <c r="F41" t="s">
        <v>321</v>
      </c>
      <c r="G41" t="s">
        <v>322</v>
      </c>
      <c r="H41" s="3">
        <v>0</v>
      </c>
      <c r="I41" s="3">
        <v>0</v>
      </c>
      <c r="J41" s="3">
        <v>0</v>
      </c>
      <c r="K41" s="3">
        <v>30</v>
      </c>
      <c r="L41" s="3">
        <v>0</v>
      </c>
      <c r="M41" s="3">
        <v>0</v>
      </c>
      <c r="N41" s="3">
        <v>0</v>
      </c>
      <c r="O41" s="3">
        <v>3.9000000000000004</v>
      </c>
      <c r="P41" s="3">
        <v>33.9</v>
      </c>
      <c r="R41">
        <v>3</v>
      </c>
    </row>
    <row r="42" spans="1:18" x14ac:dyDescent="0.25">
      <c r="A42" t="s">
        <v>334</v>
      </c>
      <c r="B42" t="s">
        <v>346</v>
      </c>
      <c r="C42" t="s">
        <v>1</v>
      </c>
      <c r="D42" t="s">
        <v>0</v>
      </c>
      <c r="E42">
        <v>140</v>
      </c>
      <c r="F42" t="s">
        <v>321</v>
      </c>
      <c r="G42" t="s">
        <v>322</v>
      </c>
      <c r="H42" s="3">
        <v>0</v>
      </c>
      <c r="I42" s="3">
        <v>0</v>
      </c>
      <c r="J42" s="3">
        <v>0</v>
      </c>
      <c r="K42" s="3">
        <v>55</v>
      </c>
      <c r="L42" s="3">
        <v>0</v>
      </c>
      <c r="M42" s="3">
        <v>0</v>
      </c>
      <c r="N42" s="3">
        <v>0</v>
      </c>
      <c r="O42" s="3">
        <v>7.15</v>
      </c>
      <c r="P42" s="3">
        <v>62.15</v>
      </c>
      <c r="R42">
        <v>3</v>
      </c>
    </row>
    <row r="43" spans="1:18" x14ac:dyDescent="0.25">
      <c r="A43" t="s">
        <v>334</v>
      </c>
      <c r="B43" t="s">
        <v>347</v>
      </c>
      <c r="C43" t="s">
        <v>1</v>
      </c>
      <c r="D43" t="s">
        <v>0</v>
      </c>
      <c r="E43">
        <v>220</v>
      </c>
      <c r="F43" t="s">
        <v>321</v>
      </c>
      <c r="G43" t="s">
        <v>322</v>
      </c>
      <c r="H43" s="3">
        <v>0</v>
      </c>
      <c r="I43" s="3">
        <v>0</v>
      </c>
      <c r="J43" s="3">
        <v>0</v>
      </c>
      <c r="K43" s="3">
        <v>124</v>
      </c>
      <c r="L43" s="3">
        <v>0</v>
      </c>
      <c r="M43" s="3">
        <v>0</v>
      </c>
      <c r="N43" s="3">
        <v>0</v>
      </c>
      <c r="O43" s="3">
        <v>16.12</v>
      </c>
      <c r="P43" s="3">
        <v>140.12</v>
      </c>
      <c r="R43">
        <v>3</v>
      </c>
    </row>
    <row r="44" spans="1:18" x14ac:dyDescent="0.25">
      <c r="A44" t="s">
        <v>334</v>
      </c>
      <c r="B44" t="s">
        <v>356</v>
      </c>
      <c r="C44" t="s">
        <v>1</v>
      </c>
      <c r="D44" t="s">
        <v>0</v>
      </c>
      <c r="E44">
        <v>27705</v>
      </c>
      <c r="F44" t="s">
        <v>321</v>
      </c>
      <c r="G44" t="s">
        <v>322</v>
      </c>
      <c r="H44" s="3">
        <v>0</v>
      </c>
      <c r="I44" s="3">
        <v>0</v>
      </c>
      <c r="J44" s="3">
        <v>0</v>
      </c>
      <c r="K44" s="3">
        <v>8.5</v>
      </c>
      <c r="L44" s="3">
        <v>0</v>
      </c>
      <c r="M44" s="3">
        <v>0</v>
      </c>
      <c r="N44" s="3">
        <v>0</v>
      </c>
      <c r="O44" s="3">
        <v>1.105</v>
      </c>
      <c r="P44" s="3">
        <v>9.6050000000000004</v>
      </c>
      <c r="R44">
        <v>3</v>
      </c>
    </row>
    <row r="45" spans="1:18" x14ac:dyDescent="0.25">
      <c r="A45" t="s">
        <v>334</v>
      </c>
      <c r="B45" t="s">
        <v>344</v>
      </c>
      <c r="C45" t="s">
        <v>1</v>
      </c>
      <c r="D45" t="s">
        <v>0</v>
      </c>
      <c r="E45">
        <v>27516</v>
      </c>
      <c r="F45" t="s">
        <v>321</v>
      </c>
      <c r="G45" t="s">
        <v>322</v>
      </c>
      <c r="H45" s="3">
        <v>0</v>
      </c>
      <c r="I45" s="3">
        <v>0</v>
      </c>
      <c r="J45" s="3">
        <v>0</v>
      </c>
      <c r="K45" s="3">
        <v>15</v>
      </c>
      <c r="L45" s="3">
        <v>0</v>
      </c>
      <c r="M45" s="3">
        <v>0</v>
      </c>
      <c r="N45" s="3">
        <v>0</v>
      </c>
      <c r="O45" s="3">
        <v>1.9500000000000002</v>
      </c>
      <c r="P45" s="3">
        <v>16.95</v>
      </c>
      <c r="R45">
        <v>3</v>
      </c>
    </row>
    <row r="46" spans="1:18" x14ac:dyDescent="0.25">
      <c r="A46" t="s">
        <v>334</v>
      </c>
      <c r="B46" t="s">
        <v>356</v>
      </c>
      <c r="C46" t="s">
        <v>1</v>
      </c>
      <c r="D46" t="s">
        <v>0</v>
      </c>
      <c r="E46">
        <v>27704</v>
      </c>
      <c r="F46" t="s">
        <v>321</v>
      </c>
      <c r="G46" t="s">
        <v>322</v>
      </c>
      <c r="H46" s="3">
        <v>0</v>
      </c>
      <c r="I46" s="3">
        <v>0</v>
      </c>
      <c r="J46" s="3">
        <v>0</v>
      </c>
      <c r="K46" s="3">
        <v>218</v>
      </c>
      <c r="L46" s="3">
        <v>0</v>
      </c>
      <c r="M46" s="3">
        <v>0</v>
      </c>
      <c r="N46" s="3">
        <v>0</v>
      </c>
      <c r="O46" s="3">
        <v>28.34</v>
      </c>
      <c r="P46" s="3">
        <v>246.34</v>
      </c>
      <c r="R46">
        <v>3</v>
      </c>
    </row>
    <row r="47" spans="1:18" x14ac:dyDescent="0.25">
      <c r="A47" t="s">
        <v>334</v>
      </c>
      <c r="B47" t="s">
        <v>355</v>
      </c>
      <c r="C47" t="s">
        <v>1</v>
      </c>
      <c r="D47" t="s">
        <v>0</v>
      </c>
      <c r="E47">
        <v>27584</v>
      </c>
      <c r="F47" t="s">
        <v>321</v>
      </c>
      <c r="G47" t="s">
        <v>322</v>
      </c>
      <c r="H47" s="3">
        <v>0</v>
      </c>
      <c r="I47" s="3">
        <v>0</v>
      </c>
      <c r="J47" s="3">
        <v>0</v>
      </c>
      <c r="K47" s="3">
        <v>40</v>
      </c>
      <c r="L47" s="3">
        <v>0</v>
      </c>
      <c r="M47" s="3">
        <v>0</v>
      </c>
      <c r="N47" s="3">
        <v>0</v>
      </c>
      <c r="O47" s="3">
        <v>5.2</v>
      </c>
      <c r="P47" s="3">
        <v>45.2</v>
      </c>
      <c r="R47">
        <v>3</v>
      </c>
    </row>
    <row r="48" spans="1:18" x14ac:dyDescent="0.25">
      <c r="A48" t="s">
        <v>334</v>
      </c>
      <c r="B48" t="s">
        <v>348</v>
      </c>
      <c r="C48" t="s">
        <v>1</v>
      </c>
      <c r="D48" t="s">
        <v>0</v>
      </c>
      <c r="E48">
        <v>339</v>
      </c>
      <c r="F48" t="s">
        <v>321</v>
      </c>
      <c r="G48" t="s">
        <v>322</v>
      </c>
      <c r="H48" s="3">
        <v>0</v>
      </c>
      <c r="I48" s="3">
        <v>0</v>
      </c>
      <c r="J48" s="3">
        <v>0</v>
      </c>
      <c r="K48" s="3">
        <v>18</v>
      </c>
      <c r="L48" s="3">
        <v>0</v>
      </c>
      <c r="M48" s="3">
        <v>0</v>
      </c>
      <c r="N48" s="3">
        <v>0</v>
      </c>
      <c r="O48" s="3">
        <v>2.34</v>
      </c>
      <c r="P48" s="3">
        <v>20.34</v>
      </c>
      <c r="R48">
        <v>3</v>
      </c>
    </row>
    <row r="49" spans="1:18" x14ac:dyDescent="0.25">
      <c r="A49" t="s">
        <v>334</v>
      </c>
      <c r="B49" t="s">
        <v>346</v>
      </c>
      <c r="C49" t="s">
        <v>1</v>
      </c>
      <c r="D49" t="s">
        <v>0</v>
      </c>
      <c r="E49">
        <v>370</v>
      </c>
      <c r="F49" t="s">
        <v>353</v>
      </c>
      <c r="G49" t="s">
        <v>354</v>
      </c>
      <c r="H49" s="3">
        <v>0</v>
      </c>
      <c r="I49" s="3">
        <v>0</v>
      </c>
      <c r="J49" s="3">
        <v>0</v>
      </c>
      <c r="K49" s="3">
        <v>25</v>
      </c>
      <c r="L49" s="3">
        <v>0</v>
      </c>
      <c r="M49" s="3">
        <v>0</v>
      </c>
      <c r="N49" s="3">
        <v>0</v>
      </c>
      <c r="O49" s="3">
        <v>3.25</v>
      </c>
      <c r="P49" s="3">
        <v>28.25</v>
      </c>
      <c r="R49">
        <v>3</v>
      </c>
    </row>
    <row r="50" spans="1:18" x14ac:dyDescent="0.25">
      <c r="A50" t="s">
        <v>334</v>
      </c>
      <c r="B50" t="s">
        <v>347</v>
      </c>
      <c r="C50" t="s">
        <v>1</v>
      </c>
      <c r="D50" t="s">
        <v>0</v>
      </c>
      <c r="E50">
        <v>356</v>
      </c>
      <c r="F50" t="s">
        <v>351</v>
      </c>
      <c r="G50" t="s">
        <v>352</v>
      </c>
      <c r="H50" s="3">
        <v>0</v>
      </c>
      <c r="I50" s="3">
        <v>0</v>
      </c>
      <c r="J50" s="3">
        <v>0</v>
      </c>
      <c r="K50" s="3">
        <v>75</v>
      </c>
      <c r="L50" s="3">
        <v>0</v>
      </c>
      <c r="M50" s="3">
        <v>0</v>
      </c>
      <c r="N50" s="3">
        <v>0</v>
      </c>
      <c r="O50" s="3">
        <v>9.75</v>
      </c>
      <c r="P50" s="3">
        <v>84.75</v>
      </c>
      <c r="R50">
        <v>3</v>
      </c>
    </row>
    <row r="51" spans="1:18" x14ac:dyDescent="0.25">
      <c r="A51" t="s">
        <v>334</v>
      </c>
      <c r="B51" t="s">
        <v>350</v>
      </c>
      <c r="C51" t="s">
        <v>1</v>
      </c>
      <c r="D51" t="s">
        <v>0</v>
      </c>
      <c r="E51">
        <v>42526</v>
      </c>
      <c r="G51" t="s">
        <v>196</v>
      </c>
      <c r="H51" s="3">
        <v>8.74</v>
      </c>
      <c r="I51" s="3">
        <v>0</v>
      </c>
      <c r="J51" s="3">
        <v>0</v>
      </c>
      <c r="K51" s="3">
        <v>99.04</v>
      </c>
      <c r="L51" s="3">
        <v>0</v>
      </c>
      <c r="M51" s="3">
        <v>0</v>
      </c>
      <c r="N51" s="3">
        <v>0</v>
      </c>
      <c r="O51" s="3">
        <v>12.875200000000001</v>
      </c>
      <c r="P51" s="3">
        <v>120.65520000000001</v>
      </c>
      <c r="Q51" s="3" t="s">
        <v>225</v>
      </c>
      <c r="R51">
        <v>3</v>
      </c>
    </row>
    <row r="52" spans="1:18" x14ac:dyDescent="0.25">
      <c r="A52" t="s">
        <v>334</v>
      </c>
      <c r="B52" t="s">
        <v>349</v>
      </c>
      <c r="C52" t="s">
        <v>1</v>
      </c>
      <c r="D52" t="s">
        <v>0</v>
      </c>
      <c r="E52">
        <v>41967</v>
      </c>
      <c r="G52" t="s">
        <v>196</v>
      </c>
      <c r="H52" s="3">
        <v>1.6400000000000001</v>
      </c>
      <c r="I52" s="3">
        <v>0</v>
      </c>
      <c r="J52" s="3">
        <v>0</v>
      </c>
      <c r="K52" s="3">
        <v>18.55</v>
      </c>
      <c r="L52" s="3">
        <v>0</v>
      </c>
      <c r="M52" s="3">
        <v>0</v>
      </c>
      <c r="N52" s="3">
        <v>0</v>
      </c>
      <c r="O52" s="3">
        <v>2.4115000000000002</v>
      </c>
      <c r="P52" s="3">
        <v>22.601500000000001</v>
      </c>
      <c r="Q52" s="3" t="s">
        <v>225</v>
      </c>
      <c r="R52">
        <v>3</v>
      </c>
    </row>
    <row r="53" spans="1:18" x14ac:dyDescent="0.25">
      <c r="A53" t="s">
        <v>334</v>
      </c>
      <c r="B53" t="s">
        <v>348</v>
      </c>
      <c r="C53" t="s">
        <v>1</v>
      </c>
      <c r="D53" t="s">
        <v>0</v>
      </c>
      <c r="E53">
        <v>41666</v>
      </c>
      <c r="G53" t="s">
        <v>196</v>
      </c>
      <c r="H53" s="3">
        <v>9.74</v>
      </c>
      <c r="I53" s="3">
        <v>0</v>
      </c>
      <c r="J53" s="3">
        <v>0</v>
      </c>
      <c r="K53" s="3">
        <v>110.37</v>
      </c>
      <c r="L53" s="3">
        <v>0</v>
      </c>
      <c r="M53" s="3">
        <v>0</v>
      </c>
      <c r="N53" s="3">
        <v>0</v>
      </c>
      <c r="O53" s="3">
        <v>14.348100000000001</v>
      </c>
      <c r="P53" s="3">
        <v>134.4581</v>
      </c>
      <c r="Q53" s="3" t="s">
        <v>225</v>
      </c>
      <c r="R53">
        <v>3</v>
      </c>
    </row>
    <row r="54" spans="1:18" x14ac:dyDescent="0.25">
      <c r="A54" t="s">
        <v>334</v>
      </c>
      <c r="B54" t="s">
        <v>347</v>
      </c>
      <c r="C54" t="s">
        <v>1</v>
      </c>
      <c r="D54" t="s">
        <v>0</v>
      </c>
      <c r="E54">
        <v>40858</v>
      </c>
      <c r="G54" t="s">
        <v>196</v>
      </c>
      <c r="H54" s="3">
        <v>12.1</v>
      </c>
      <c r="I54" s="3">
        <v>0</v>
      </c>
      <c r="J54" s="3">
        <v>0</v>
      </c>
      <c r="K54" s="3">
        <v>137.13</v>
      </c>
      <c r="L54" s="3">
        <v>0</v>
      </c>
      <c r="M54" s="3">
        <v>0</v>
      </c>
      <c r="N54" s="3">
        <v>0</v>
      </c>
      <c r="O54" s="3">
        <v>17.826899999999998</v>
      </c>
      <c r="P54" s="3">
        <v>167.05689999999998</v>
      </c>
      <c r="Q54" s="3" t="s">
        <v>225</v>
      </c>
      <c r="R54">
        <v>3</v>
      </c>
    </row>
    <row r="55" spans="1:18" x14ac:dyDescent="0.25">
      <c r="A55" t="s">
        <v>334</v>
      </c>
      <c r="B55" t="s">
        <v>346</v>
      </c>
      <c r="C55" t="s">
        <v>1</v>
      </c>
      <c r="D55" t="s">
        <v>0</v>
      </c>
      <c r="E55">
        <v>40266</v>
      </c>
      <c r="G55" t="s">
        <v>196</v>
      </c>
      <c r="H55" s="3">
        <v>9.5299999999999994</v>
      </c>
      <c r="I55" s="3">
        <v>0</v>
      </c>
      <c r="J55" s="3">
        <v>0</v>
      </c>
      <c r="K55" s="3">
        <v>107.99</v>
      </c>
      <c r="L55" s="3">
        <v>0</v>
      </c>
      <c r="M55" s="3">
        <v>0</v>
      </c>
      <c r="N55" s="3">
        <v>0</v>
      </c>
      <c r="O55" s="3">
        <v>14.0387</v>
      </c>
      <c r="P55" s="3">
        <v>131.55869999999999</v>
      </c>
      <c r="Q55" s="3" t="s">
        <v>225</v>
      </c>
      <c r="R55">
        <v>3</v>
      </c>
    </row>
    <row r="56" spans="1:18" x14ac:dyDescent="0.25">
      <c r="A56" t="s">
        <v>334</v>
      </c>
      <c r="B56" t="s">
        <v>340</v>
      </c>
      <c r="C56" t="s">
        <v>1</v>
      </c>
      <c r="D56" t="s">
        <v>0</v>
      </c>
      <c r="E56">
        <v>39487</v>
      </c>
      <c r="G56" t="s">
        <v>196</v>
      </c>
      <c r="H56" s="3">
        <v>1.0900000000000001</v>
      </c>
      <c r="I56" s="3">
        <v>0</v>
      </c>
      <c r="J56" s="3">
        <v>0</v>
      </c>
      <c r="K56" s="3">
        <v>12.31</v>
      </c>
      <c r="L56" s="3">
        <v>0</v>
      </c>
      <c r="M56" s="3">
        <v>0</v>
      </c>
      <c r="N56" s="3">
        <v>0</v>
      </c>
      <c r="O56" s="3">
        <v>1.6003000000000001</v>
      </c>
      <c r="P56" s="3">
        <v>15.000300000000001</v>
      </c>
      <c r="Q56" s="3" t="s">
        <v>225</v>
      </c>
      <c r="R56">
        <v>3</v>
      </c>
    </row>
    <row r="57" spans="1:18" x14ac:dyDescent="0.25">
      <c r="A57" t="s">
        <v>334</v>
      </c>
      <c r="B57" t="s">
        <v>340</v>
      </c>
      <c r="C57" t="s">
        <v>1</v>
      </c>
      <c r="D57" t="s">
        <v>0</v>
      </c>
      <c r="E57">
        <v>39397</v>
      </c>
      <c r="G57" t="s">
        <v>196</v>
      </c>
      <c r="H57" s="3">
        <v>12.6</v>
      </c>
      <c r="I57" s="3">
        <v>0</v>
      </c>
      <c r="J57" s="3">
        <v>0</v>
      </c>
      <c r="K57" s="3">
        <v>142.69999999999999</v>
      </c>
      <c r="L57" s="3">
        <v>0</v>
      </c>
      <c r="M57" s="3">
        <v>0</v>
      </c>
      <c r="N57" s="3">
        <v>0</v>
      </c>
      <c r="O57" s="3">
        <v>18.550999999999998</v>
      </c>
      <c r="P57" s="3">
        <v>173.85099999999997</v>
      </c>
      <c r="Q57" s="3" t="s">
        <v>225</v>
      </c>
      <c r="R57">
        <v>3</v>
      </c>
    </row>
    <row r="58" spans="1:18" x14ac:dyDescent="0.25">
      <c r="A58" t="s">
        <v>334</v>
      </c>
      <c r="B58" t="s">
        <v>337</v>
      </c>
      <c r="C58" t="s">
        <v>1</v>
      </c>
      <c r="D58" t="s">
        <v>0</v>
      </c>
      <c r="E58">
        <v>35485</v>
      </c>
      <c r="G58" t="s">
        <v>196</v>
      </c>
      <c r="H58" s="3">
        <v>1.71</v>
      </c>
      <c r="I58" s="3">
        <v>0</v>
      </c>
      <c r="J58" s="3">
        <v>0</v>
      </c>
      <c r="K58" s="3">
        <v>19.37</v>
      </c>
      <c r="L58" s="3">
        <v>0</v>
      </c>
      <c r="M58" s="3">
        <v>0</v>
      </c>
      <c r="N58" s="3">
        <v>0</v>
      </c>
      <c r="O58" s="3">
        <v>2.5181</v>
      </c>
      <c r="P58" s="3">
        <v>23.598100000000002</v>
      </c>
      <c r="Q58" s="3" t="s">
        <v>225</v>
      </c>
      <c r="R58">
        <v>3</v>
      </c>
    </row>
    <row r="59" spans="1:18" x14ac:dyDescent="0.25">
      <c r="A59" t="s">
        <v>334</v>
      </c>
      <c r="B59" t="s">
        <v>336</v>
      </c>
      <c r="C59" t="s">
        <v>1</v>
      </c>
      <c r="D59" t="s">
        <v>0</v>
      </c>
      <c r="E59">
        <v>37639</v>
      </c>
      <c r="G59" t="s">
        <v>196</v>
      </c>
      <c r="H59" s="3">
        <v>8.93</v>
      </c>
      <c r="I59" s="3">
        <v>0</v>
      </c>
      <c r="J59" s="3">
        <v>0</v>
      </c>
      <c r="K59" s="3">
        <v>101.2</v>
      </c>
      <c r="L59" s="3">
        <v>0</v>
      </c>
      <c r="M59" s="3">
        <v>0</v>
      </c>
      <c r="N59" s="3">
        <v>0</v>
      </c>
      <c r="O59" s="3">
        <v>13.156000000000001</v>
      </c>
      <c r="P59" s="3">
        <v>123.286</v>
      </c>
      <c r="Q59" s="3" t="s">
        <v>225</v>
      </c>
      <c r="R59">
        <v>3</v>
      </c>
    </row>
    <row r="60" spans="1:18" x14ac:dyDescent="0.25">
      <c r="A60" t="s">
        <v>334</v>
      </c>
      <c r="B60" t="s">
        <v>345</v>
      </c>
      <c r="C60" t="s">
        <v>1</v>
      </c>
      <c r="D60" t="s">
        <v>0</v>
      </c>
      <c r="E60">
        <v>37476</v>
      </c>
      <c r="G60" t="s">
        <v>196</v>
      </c>
      <c r="H60" s="3">
        <v>7.79</v>
      </c>
      <c r="I60" s="3">
        <v>0</v>
      </c>
      <c r="J60" s="3">
        <v>0</v>
      </c>
      <c r="K60" s="3">
        <v>88.24</v>
      </c>
      <c r="L60" s="3">
        <v>0</v>
      </c>
      <c r="M60" s="3">
        <v>0</v>
      </c>
      <c r="N60" s="3">
        <v>0</v>
      </c>
      <c r="O60" s="3">
        <v>11.4712</v>
      </c>
      <c r="P60" s="3">
        <v>107.5012</v>
      </c>
      <c r="Q60" s="3" t="s">
        <v>225</v>
      </c>
      <c r="R60">
        <v>3</v>
      </c>
    </row>
    <row r="61" spans="1:18" x14ac:dyDescent="0.25">
      <c r="A61" t="s">
        <v>334</v>
      </c>
      <c r="B61" t="s">
        <v>344</v>
      </c>
      <c r="C61" t="s">
        <v>1</v>
      </c>
      <c r="D61" t="s">
        <v>0</v>
      </c>
      <c r="E61">
        <v>36686</v>
      </c>
      <c r="G61" t="s">
        <v>196</v>
      </c>
      <c r="H61" s="3">
        <v>1.02</v>
      </c>
      <c r="I61" s="3">
        <v>0</v>
      </c>
      <c r="J61" s="3">
        <v>0</v>
      </c>
      <c r="K61" s="3">
        <v>11.49</v>
      </c>
      <c r="L61" s="3">
        <v>0</v>
      </c>
      <c r="M61" s="3">
        <v>0</v>
      </c>
      <c r="N61" s="3">
        <v>0</v>
      </c>
      <c r="O61" s="3">
        <v>1.4937</v>
      </c>
      <c r="P61" s="3">
        <v>14.0037</v>
      </c>
      <c r="Q61" s="3" t="s">
        <v>225</v>
      </c>
      <c r="R61">
        <v>3</v>
      </c>
    </row>
    <row r="62" spans="1:18" x14ac:dyDescent="0.25">
      <c r="A62" t="s">
        <v>334</v>
      </c>
      <c r="B62" t="s">
        <v>343</v>
      </c>
      <c r="C62" t="s">
        <v>1</v>
      </c>
      <c r="D62" t="s">
        <v>0</v>
      </c>
      <c r="E62">
        <v>36384</v>
      </c>
      <c r="G62" t="s">
        <v>196</v>
      </c>
      <c r="H62" s="3">
        <v>10.02</v>
      </c>
      <c r="I62" s="3">
        <v>0</v>
      </c>
      <c r="J62" s="3">
        <v>0</v>
      </c>
      <c r="K62" s="3">
        <v>113.42</v>
      </c>
      <c r="L62" s="3">
        <v>0</v>
      </c>
      <c r="M62" s="3">
        <v>0</v>
      </c>
      <c r="N62" s="3">
        <v>0</v>
      </c>
      <c r="O62" s="3">
        <v>14.7446</v>
      </c>
      <c r="P62" s="3">
        <v>138.18459999999999</v>
      </c>
      <c r="Q62" s="3" t="s">
        <v>225</v>
      </c>
      <c r="R62">
        <v>3</v>
      </c>
    </row>
    <row r="63" spans="1:18" x14ac:dyDescent="0.25">
      <c r="A63" t="s">
        <v>334</v>
      </c>
      <c r="B63" t="s">
        <v>342</v>
      </c>
      <c r="C63" t="s">
        <v>1</v>
      </c>
      <c r="D63" t="s">
        <v>0</v>
      </c>
      <c r="E63">
        <v>35973</v>
      </c>
      <c r="G63" t="s">
        <v>196</v>
      </c>
      <c r="H63" s="3">
        <v>1.45</v>
      </c>
      <c r="I63" s="3">
        <v>0</v>
      </c>
      <c r="J63" s="3">
        <v>0</v>
      </c>
      <c r="K63" s="3">
        <v>16.420000000000002</v>
      </c>
      <c r="L63" s="3">
        <v>0</v>
      </c>
      <c r="M63" s="3">
        <v>0</v>
      </c>
      <c r="N63" s="3">
        <v>0</v>
      </c>
      <c r="O63" s="3">
        <v>2.1346000000000003</v>
      </c>
      <c r="P63" s="3">
        <v>20.0046</v>
      </c>
      <c r="Q63" s="3" t="s">
        <v>225</v>
      </c>
      <c r="R63">
        <v>3</v>
      </c>
    </row>
    <row r="64" spans="1:18" x14ac:dyDescent="0.25">
      <c r="A64" t="s">
        <v>334</v>
      </c>
      <c r="B64" t="s">
        <v>341</v>
      </c>
      <c r="C64" t="s">
        <v>1</v>
      </c>
      <c r="D64" t="s">
        <v>0</v>
      </c>
      <c r="E64">
        <v>35453</v>
      </c>
      <c r="G64" t="s">
        <v>196</v>
      </c>
      <c r="H64" s="3">
        <v>11.5</v>
      </c>
      <c r="I64" s="3">
        <v>0</v>
      </c>
      <c r="J64" s="3">
        <v>0</v>
      </c>
      <c r="K64" s="3">
        <v>130.28</v>
      </c>
      <c r="L64" s="3">
        <v>0</v>
      </c>
      <c r="M64" s="3">
        <v>0</v>
      </c>
      <c r="N64" s="3">
        <v>0</v>
      </c>
      <c r="O64" s="3">
        <v>16.936399999999999</v>
      </c>
      <c r="P64" s="3">
        <v>158.71639999999999</v>
      </c>
      <c r="Q64" s="3" t="s">
        <v>225</v>
      </c>
      <c r="R64">
        <v>3</v>
      </c>
    </row>
    <row r="65" spans="1:18" x14ac:dyDescent="0.25">
      <c r="A65" t="s">
        <v>309</v>
      </c>
      <c r="B65" t="s">
        <v>311</v>
      </c>
      <c r="C65" t="s">
        <v>1</v>
      </c>
      <c r="D65" t="s">
        <v>0</v>
      </c>
      <c r="E65">
        <v>75</v>
      </c>
      <c r="F65" t="s">
        <v>331</v>
      </c>
      <c r="G65" t="s">
        <v>332</v>
      </c>
      <c r="H65" s="3">
        <v>0</v>
      </c>
      <c r="I65" s="3">
        <v>0</v>
      </c>
      <c r="J65" s="3">
        <v>0</v>
      </c>
      <c r="K65" s="3">
        <v>287.61</v>
      </c>
      <c r="L65" s="3">
        <v>0</v>
      </c>
      <c r="M65" s="3">
        <v>0</v>
      </c>
      <c r="N65" s="3">
        <v>0</v>
      </c>
      <c r="O65" s="3">
        <v>37.389300000000006</v>
      </c>
      <c r="P65" s="3">
        <v>324.99930000000001</v>
      </c>
      <c r="R65">
        <v>3</v>
      </c>
    </row>
    <row r="66" spans="1:18" x14ac:dyDescent="0.25">
      <c r="A66" t="s">
        <v>309</v>
      </c>
      <c r="B66" t="s">
        <v>312</v>
      </c>
      <c r="C66" t="s">
        <v>1</v>
      </c>
      <c r="D66" t="s">
        <v>0</v>
      </c>
      <c r="E66">
        <v>245951</v>
      </c>
      <c r="F66" t="s">
        <v>213</v>
      </c>
      <c r="G66" t="s">
        <v>324</v>
      </c>
      <c r="H66" s="3">
        <v>0</v>
      </c>
      <c r="I66" s="3">
        <v>0</v>
      </c>
      <c r="J66" s="3">
        <v>0</v>
      </c>
      <c r="K66" s="3">
        <v>7.5</v>
      </c>
      <c r="L66" s="3">
        <v>0</v>
      </c>
      <c r="M66" s="3">
        <v>0</v>
      </c>
      <c r="N66" s="3">
        <v>0</v>
      </c>
      <c r="O66" s="3">
        <v>0.97500000000000009</v>
      </c>
      <c r="P66" s="3">
        <v>8.4749999999999996</v>
      </c>
      <c r="R66">
        <v>3</v>
      </c>
    </row>
    <row r="67" spans="1:18" x14ac:dyDescent="0.25">
      <c r="A67" t="s">
        <v>309</v>
      </c>
      <c r="B67" t="s">
        <v>313</v>
      </c>
      <c r="C67" t="s">
        <v>1</v>
      </c>
      <c r="D67" t="s">
        <v>0</v>
      </c>
      <c r="E67">
        <v>26843</v>
      </c>
      <c r="F67" t="s">
        <v>321</v>
      </c>
      <c r="G67" t="s">
        <v>322</v>
      </c>
      <c r="H67" s="3">
        <v>0</v>
      </c>
      <c r="I67" s="3">
        <v>0</v>
      </c>
      <c r="J67" s="3">
        <v>0</v>
      </c>
      <c r="K67" s="3">
        <v>10</v>
      </c>
      <c r="L67" s="3">
        <v>0</v>
      </c>
      <c r="M67" s="3">
        <v>0</v>
      </c>
      <c r="N67" s="3">
        <v>0</v>
      </c>
      <c r="O67" s="3">
        <v>1.3</v>
      </c>
      <c r="P67" s="3">
        <v>11.3</v>
      </c>
      <c r="R67">
        <v>3</v>
      </c>
    </row>
    <row r="68" spans="1:18" x14ac:dyDescent="0.25">
      <c r="A68" t="s">
        <v>309</v>
      </c>
      <c r="B68" t="s">
        <v>323</v>
      </c>
      <c r="C68" t="s">
        <v>1</v>
      </c>
      <c r="D68" t="s">
        <v>0</v>
      </c>
      <c r="E68">
        <v>21137</v>
      </c>
      <c r="F68" t="s">
        <v>321</v>
      </c>
      <c r="G68" t="s">
        <v>322</v>
      </c>
      <c r="H68" s="3">
        <v>0</v>
      </c>
      <c r="I68" s="3">
        <v>0</v>
      </c>
      <c r="J68" s="3">
        <v>0</v>
      </c>
      <c r="K68" s="3">
        <v>69</v>
      </c>
      <c r="L68" s="3">
        <v>0</v>
      </c>
      <c r="M68" s="3">
        <v>0</v>
      </c>
      <c r="N68" s="3">
        <v>0</v>
      </c>
      <c r="O68" s="3">
        <v>8.9700000000000006</v>
      </c>
      <c r="P68" s="3">
        <v>77.97</v>
      </c>
      <c r="R68">
        <v>3</v>
      </c>
    </row>
    <row r="69" spans="1:18" x14ac:dyDescent="0.25">
      <c r="A69" t="s">
        <v>309</v>
      </c>
      <c r="B69" t="s">
        <v>313</v>
      </c>
      <c r="C69" t="s">
        <v>1</v>
      </c>
      <c r="D69" t="s">
        <v>0</v>
      </c>
      <c r="E69">
        <v>26844</v>
      </c>
      <c r="F69" t="s">
        <v>321</v>
      </c>
      <c r="G69" t="s">
        <v>322</v>
      </c>
      <c r="H69" s="3">
        <v>0</v>
      </c>
      <c r="I69" s="3">
        <v>0</v>
      </c>
      <c r="J69" s="3">
        <v>0</v>
      </c>
      <c r="K69" s="3">
        <v>15.6</v>
      </c>
      <c r="L69" s="3">
        <v>0</v>
      </c>
      <c r="M69" s="3">
        <v>0</v>
      </c>
      <c r="N69" s="3">
        <v>0</v>
      </c>
      <c r="O69" s="3">
        <v>2.028</v>
      </c>
      <c r="P69" s="3">
        <v>17.628</v>
      </c>
      <c r="R69">
        <v>3</v>
      </c>
    </row>
    <row r="70" spans="1:18" x14ac:dyDescent="0.25">
      <c r="A70" t="s">
        <v>309</v>
      </c>
      <c r="B70" t="s">
        <v>320</v>
      </c>
      <c r="C70" t="s">
        <v>1</v>
      </c>
      <c r="D70" t="s">
        <v>0</v>
      </c>
      <c r="E70">
        <v>34708</v>
      </c>
      <c r="G70" t="s">
        <v>196</v>
      </c>
      <c r="H70" s="3">
        <v>5.28</v>
      </c>
      <c r="I70" s="3">
        <v>0</v>
      </c>
      <c r="J70" s="3">
        <v>0</v>
      </c>
      <c r="K70" s="3">
        <v>92.04</v>
      </c>
      <c r="L70" s="3">
        <v>0</v>
      </c>
      <c r="M70" s="3">
        <v>0</v>
      </c>
      <c r="N70" s="3">
        <v>0</v>
      </c>
      <c r="O70" s="3">
        <v>11.965200000000001</v>
      </c>
      <c r="P70" s="3">
        <v>109.2852</v>
      </c>
      <c r="Q70" s="3" t="s">
        <v>225</v>
      </c>
      <c r="R70">
        <v>3</v>
      </c>
    </row>
    <row r="71" spans="1:18" x14ac:dyDescent="0.25">
      <c r="A71" t="s">
        <v>309</v>
      </c>
      <c r="B71" t="s">
        <v>320</v>
      </c>
      <c r="C71" t="s">
        <v>1</v>
      </c>
      <c r="D71" t="s">
        <v>0</v>
      </c>
      <c r="E71">
        <v>34858</v>
      </c>
      <c r="G71" t="s">
        <v>196</v>
      </c>
      <c r="H71" s="3">
        <v>0.87</v>
      </c>
      <c r="I71" s="3">
        <v>0</v>
      </c>
      <c r="J71" s="3">
        <v>0</v>
      </c>
      <c r="K71" s="3">
        <v>15.16</v>
      </c>
      <c r="L71" s="3">
        <v>0</v>
      </c>
      <c r="M71" s="3">
        <v>0</v>
      </c>
      <c r="N71" s="3">
        <v>0</v>
      </c>
      <c r="O71" s="3">
        <v>1.9708000000000001</v>
      </c>
      <c r="P71" s="3">
        <v>18.000800000000002</v>
      </c>
      <c r="Q71" s="3" t="s">
        <v>225</v>
      </c>
      <c r="R71">
        <v>3</v>
      </c>
    </row>
    <row r="72" spans="1:18" x14ac:dyDescent="0.25">
      <c r="A72" t="s">
        <v>309</v>
      </c>
      <c r="B72" t="s">
        <v>319</v>
      </c>
      <c r="C72" t="s">
        <v>1</v>
      </c>
      <c r="D72" t="s">
        <v>0</v>
      </c>
      <c r="E72">
        <v>34086</v>
      </c>
      <c r="G72" t="s">
        <v>196</v>
      </c>
      <c r="H72" s="3">
        <v>6.99</v>
      </c>
      <c r="I72" s="3">
        <v>0</v>
      </c>
      <c r="J72" s="3">
        <v>0</v>
      </c>
      <c r="K72" s="3">
        <v>121.91</v>
      </c>
      <c r="L72" s="3">
        <v>0</v>
      </c>
      <c r="M72" s="3">
        <v>0</v>
      </c>
      <c r="N72" s="3">
        <v>0</v>
      </c>
      <c r="O72" s="3">
        <v>15.8483</v>
      </c>
      <c r="P72" s="3">
        <v>144.7483</v>
      </c>
      <c r="Q72" s="3" t="s">
        <v>225</v>
      </c>
      <c r="R72">
        <v>3</v>
      </c>
    </row>
    <row r="73" spans="1:18" x14ac:dyDescent="0.25">
      <c r="A73" t="s">
        <v>309</v>
      </c>
      <c r="B73" t="s">
        <v>318</v>
      </c>
      <c r="C73" t="s">
        <v>1</v>
      </c>
      <c r="D73" t="s">
        <v>0</v>
      </c>
      <c r="E73">
        <v>33534</v>
      </c>
      <c r="G73" t="s">
        <v>196</v>
      </c>
      <c r="H73" s="3">
        <v>0.77</v>
      </c>
      <c r="I73" s="3">
        <v>0</v>
      </c>
      <c r="J73" s="3">
        <v>0</v>
      </c>
      <c r="K73" s="3">
        <v>13.48</v>
      </c>
      <c r="L73" s="3">
        <v>0</v>
      </c>
      <c r="M73" s="3">
        <v>0</v>
      </c>
      <c r="N73" s="3">
        <v>0</v>
      </c>
      <c r="O73" s="3">
        <v>1.7524000000000002</v>
      </c>
      <c r="P73" s="3">
        <v>16.002400000000002</v>
      </c>
      <c r="Q73" s="3" t="s">
        <v>225</v>
      </c>
      <c r="R73">
        <v>3</v>
      </c>
    </row>
    <row r="74" spans="1:18" x14ac:dyDescent="0.25">
      <c r="A74" t="s">
        <v>309</v>
      </c>
      <c r="B74" t="s">
        <v>317</v>
      </c>
      <c r="C74" t="s">
        <v>1</v>
      </c>
      <c r="D74" t="s">
        <v>0</v>
      </c>
      <c r="E74">
        <v>33293</v>
      </c>
      <c r="G74" t="s">
        <v>196</v>
      </c>
      <c r="H74" s="3">
        <v>7.46</v>
      </c>
      <c r="I74" s="3">
        <v>0</v>
      </c>
      <c r="J74" s="3">
        <v>0</v>
      </c>
      <c r="K74" s="3">
        <v>130.04</v>
      </c>
      <c r="L74" s="3">
        <v>0</v>
      </c>
      <c r="M74" s="3">
        <v>0</v>
      </c>
      <c r="N74" s="3">
        <v>0</v>
      </c>
      <c r="O74" s="3">
        <v>16.905200000000001</v>
      </c>
      <c r="P74" s="3">
        <v>154.40520000000001</v>
      </c>
      <c r="Q74" s="3" t="s">
        <v>225</v>
      </c>
      <c r="R74">
        <v>3</v>
      </c>
    </row>
    <row r="75" spans="1:18" x14ac:dyDescent="0.25">
      <c r="A75" t="s">
        <v>309</v>
      </c>
      <c r="B75" t="s">
        <v>316</v>
      </c>
      <c r="C75" t="s">
        <v>1</v>
      </c>
      <c r="D75" t="s">
        <v>0</v>
      </c>
      <c r="E75">
        <v>32627</v>
      </c>
      <c r="G75" t="s">
        <v>196</v>
      </c>
      <c r="H75" s="3">
        <v>0.87</v>
      </c>
      <c r="I75" s="3">
        <v>0</v>
      </c>
      <c r="J75" s="3">
        <v>0</v>
      </c>
      <c r="K75" s="3">
        <v>15.16</v>
      </c>
      <c r="L75" s="3">
        <v>0</v>
      </c>
      <c r="M75" s="3">
        <v>0</v>
      </c>
      <c r="N75" s="3">
        <v>0</v>
      </c>
      <c r="O75" s="3">
        <v>1.9708000000000001</v>
      </c>
      <c r="P75" s="3">
        <v>18.000800000000002</v>
      </c>
      <c r="Q75" s="3" t="s">
        <v>225</v>
      </c>
      <c r="R75">
        <v>3</v>
      </c>
    </row>
    <row r="76" spans="1:18" x14ac:dyDescent="0.25">
      <c r="A76" t="s">
        <v>309</v>
      </c>
      <c r="B76" t="s">
        <v>315</v>
      </c>
      <c r="C76" t="s">
        <v>1</v>
      </c>
      <c r="D76" t="s">
        <v>0</v>
      </c>
      <c r="E76">
        <v>32025</v>
      </c>
      <c r="G76" t="s">
        <v>196</v>
      </c>
      <c r="H76" s="3">
        <v>5.35</v>
      </c>
      <c r="I76" s="3">
        <v>0</v>
      </c>
      <c r="J76" s="3">
        <v>0</v>
      </c>
      <c r="K76" s="3">
        <v>92.23</v>
      </c>
      <c r="L76" s="3">
        <v>0</v>
      </c>
      <c r="M76" s="3">
        <v>0</v>
      </c>
      <c r="N76" s="3">
        <v>0</v>
      </c>
      <c r="O76" s="3">
        <v>11.9899</v>
      </c>
      <c r="P76" s="3">
        <v>109.5699</v>
      </c>
      <c r="Q76" s="3" t="s">
        <v>225</v>
      </c>
      <c r="R76">
        <v>3</v>
      </c>
    </row>
    <row r="77" spans="1:18" x14ac:dyDescent="0.25">
      <c r="A77" t="s">
        <v>309</v>
      </c>
      <c r="B77" t="s">
        <v>312</v>
      </c>
      <c r="C77" t="s">
        <v>1</v>
      </c>
      <c r="D77" t="s">
        <v>0</v>
      </c>
      <c r="E77">
        <v>31449</v>
      </c>
      <c r="G77" t="s">
        <v>196</v>
      </c>
      <c r="H77" s="3">
        <v>7.58</v>
      </c>
      <c r="I77" s="3">
        <v>0</v>
      </c>
      <c r="J77" s="3">
        <v>0</v>
      </c>
      <c r="K77" s="3">
        <v>132.13</v>
      </c>
      <c r="L77" s="3">
        <v>0</v>
      </c>
      <c r="M77" s="3">
        <v>0</v>
      </c>
      <c r="N77" s="3">
        <v>0</v>
      </c>
      <c r="O77" s="3">
        <v>17.1769</v>
      </c>
      <c r="P77" s="3">
        <v>156.8869</v>
      </c>
      <c r="Q77" s="3" t="s">
        <v>225</v>
      </c>
      <c r="R77">
        <v>3</v>
      </c>
    </row>
    <row r="78" spans="1:18" x14ac:dyDescent="0.25">
      <c r="A78" t="s">
        <v>309</v>
      </c>
      <c r="B78" t="s">
        <v>310</v>
      </c>
      <c r="C78" t="s">
        <v>1</v>
      </c>
      <c r="D78" t="s">
        <v>0</v>
      </c>
      <c r="E78">
        <v>30216</v>
      </c>
      <c r="G78" t="s">
        <v>196</v>
      </c>
      <c r="H78" s="3">
        <v>6.4</v>
      </c>
      <c r="I78" s="3">
        <v>0</v>
      </c>
      <c r="J78" s="3">
        <v>0</v>
      </c>
      <c r="K78" s="3">
        <v>111.59</v>
      </c>
      <c r="L78" s="3">
        <v>0</v>
      </c>
      <c r="M78" s="3">
        <v>0</v>
      </c>
      <c r="N78" s="3">
        <v>0</v>
      </c>
      <c r="O78" s="3">
        <v>14.5067</v>
      </c>
      <c r="P78" s="3">
        <v>132.4967</v>
      </c>
      <c r="Q78" s="3" t="s">
        <v>225</v>
      </c>
      <c r="R78">
        <v>3</v>
      </c>
    </row>
    <row r="79" spans="1:18" x14ac:dyDescent="0.25">
      <c r="A79" t="s">
        <v>309</v>
      </c>
      <c r="B79" t="s">
        <v>310</v>
      </c>
      <c r="C79" t="s">
        <v>1</v>
      </c>
      <c r="D79" t="s">
        <v>0</v>
      </c>
      <c r="E79">
        <v>30217</v>
      </c>
      <c r="G79" t="s">
        <v>196</v>
      </c>
      <c r="H79" s="3">
        <v>6.33</v>
      </c>
      <c r="I79" s="3">
        <v>0</v>
      </c>
      <c r="J79" s="3">
        <v>0</v>
      </c>
      <c r="K79" s="3">
        <v>110.37</v>
      </c>
      <c r="L79" s="3">
        <v>0</v>
      </c>
      <c r="M79" s="3">
        <v>0</v>
      </c>
      <c r="N79" s="3">
        <v>0</v>
      </c>
      <c r="O79" s="3">
        <v>14.348100000000001</v>
      </c>
      <c r="P79" s="3">
        <v>131.04810000000001</v>
      </c>
      <c r="Q79" s="3" t="s">
        <v>225</v>
      </c>
      <c r="R79">
        <v>3</v>
      </c>
    </row>
    <row r="80" spans="1:18" x14ac:dyDescent="0.25">
      <c r="A80" t="s">
        <v>309</v>
      </c>
      <c r="B80" t="s">
        <v>310</v>
      </c>
      <c r="C80" t="s">
        <v>1</v>
      </c>
      <c r="D80" t="s">
        <v>0</v>
      </c>
      <c r="E80">
        <v>30259</v>
      </c>
      <c r="G80" t="s">
        <v>196</v>
      </c>
      <c r="H80" s="3">
        <v>5.63</v>
      </c>
      <c r="I80" s="3">
        <v>0</v>
      </c>
      <c r="J80" s="3">
        <v>0</v>
      </c>
      <c r="K80" s="3">
        <v>98.18</v>
      </c>
      <c r="L80" s="3">
        <v>0</v>
      </c>
      <c r="M80" s="3">
        <v>0</v>
      </c>
      <c r="N80" s="3">
        <v>0</v>
      </c>
      <c r="O80" s="3">
        <v>12.763400000000001</v>
      </c>
      <c r="P80" s="3">
        <v>116.57340000000001</v>
      </c>
      <c r="Q80" s="3" t="s">
        <v>225</v>
      </c>
      <c r="R80">
        <v>3</v>
      </c>
    </row>
    <row r="81" spans="1:18" x14ac:dyDescent="0.25">
      <c r="A81" t="s">
        <v>288</v>
      </c>
      <c r="B81" t="s">
        <v>290</v>
      </c>
      <c r="C81" t="s">
        <v>1</v>
      </c>
      <c r="D81" t="s">
        <v>0</v>
      </c>
      <c r="E81">
        <v>27825</v>
      </c>
      <c r="G81" t="s">
        <v>196</v>
      </c>
      <c r="H81" s="3">
        <v>6.75</v>
      </c>
      <c r="I81" s="3">
        <v>0</v>
      </c>
      <c r="J81" s="3">
        <v>0</v>
      </c>
      <c r="K81" s="3">
        <v>117.6</v>
      </c>
      <c r="L81" s="3">
        <v>0</v>
      </c>
      <c r="M81" s="3">
        <v>0</v>
      </c>
      <c r="N81" s="3">
        <v>0</v>
      </c>
      <c r="O81" s="3">
        <v>15.288</v>
      </c>
      <c r="P81" s="3">
        <v>139.63800000000001</v>
      </c>
      <c r="Q81" s="3" t="s">
        <v>225</v>
      </c>
      <c r="R81">
        <v>3</v>
      </c>
    </row>
    <row r="82" spans="1:18" x14ac:dyDescent="0.25">
      <c r="A82" t="s">
        <v>288</v>
      </c>
      <c r="B82" t="s">
        <v>290</v>
      </c>
      <c r="C82" t="s">
        <v>1</v>
      </c>
      <c r="D82" t="s">
        <v>0</v>
      </c>
      <c r="E82">
        <v>28014</v>
      </c>
      <c r="G82" t="s">
        <v>196</v>
      </c>
      <c r="H82" s="3">
        <v>6.43</v>
      </c>
      <c r="I82" s="3">
        <v>0</v>
      </c>
      <c r="J82" s="3">
        <v>0</v>
      </c>
      <c r="K82" s="3">
        <v>112.06</v>
      </c>
      <c r="L82" s="3">
        <v>0</v>
      </c>
      <c r="M82" s="3">
        <v>0</v>
      </c>
      <c r="N82" s="3">
        <v>0</v>
      </c>
      <c r="O82" s="3">
        <v>14.5678</v>
      </c>
      <c r="P82" s="3">
        <v>133.05780000000001</v>
      </c>
      <c r="Q82" s="3" t="s">
        <v>225</v>
      </c>
      <c r="R82">
        <v>3</v>
      </c>
    </row>
    <row r="83" spans="1:18" x14ac:dyDescent="0.25">
      <c r="A83" t="s">
        <v>288</v>
      </c>
      <c r="B83" t="s">
        <v>301</v>
      </c>
      <c r="C83" t="s">
        <v>1</v>
      </c>
      <c r="D83" t="s">
        <v>0</v>
      </c>
      <c r="E83">
        <v>27740</v>
      </c>
      <c r="G83" t="s">
        <v>196</v>
      </c>
      <c r="H83" s="3">
        <v>1.43</v>
      </c>
      <c r="I83" s="3">
        <v>0</v>
      </c>
      <c r="J83" s="3">
        <v>0</v>
      </c>
      <c r="K83" s="3">
        <v>24.93</v>
      </c>
      <c r="L83" s="3">
        <v>0</v>
      </c>
      <c r="M83" s="3">
        <v>0</v>
      </c>
      <c r="N83" s="3">
        <v>0</v>
      </c>
      <c r="O83" s="3">
        <v>3.2408999999999999</v>
      </c>
      <c r="P83" s="3">
        <v>29.600899999999999</v>
      </c>
      <c r="Q83" s="3" t="s">
        <v>225</v>
      </c>
      <c r="R83">
        <v>3</v>
      </c>
    </row>
    <row r="84" spans="1:18" x14ac:dyDescent="0.25">
      <c r="A84" t="s">
        <v>288</v>
      </c>
      <c r="B84" t="s">
        <v>304</v>
      </c>
      <c r="C84" t="s">
        <v>1</v>
      </c>
      <c r="D84" t="s">
        <v>0</v>
      </c>
      <c r="E84">
        <v>27472</v>
      </c>
      <c r="G84" t="s">
        <v>196</v>
      </c>
      <c r="H84" s="3">
        <v>7.33</v>
      </c>
      <c r="I84" s="3">
        <v>0</v>
      </c>
      <c r="J84" s="3">
        <v>0</v>
      </c>
      <c r="K84" s="3">
        <v>127.82</v>
      </c>
      <c r="L84" s="3">
        <v>0</v>
      </c>
      <c r="M84" s="3">
        <v>0</v>
      </c>
      <c r="N84" s="3">
        <v>0</v>
      </c>
      <c r="O84" s="3">
        <v>16.616599999999998</v>
      </c>
      <c r="P84" s="3">
        <v>151.76660000000001</v>
      </c>
      <c r="Q84" s="3" t="s">
        <v>225</v>
      </c>
      <c r="R84">
        <v>3</v>
      </c>
    </row>
    <row r="85" spans="1:18" x14ac:dyDescent="0.25">
      <c r="A85" t="s">
        <v>288</v>
      </c>
      <c r="B85" t="s">
        <v>298</v>
      </c>
      <c r="C85" t="s">
        <v>1</v>
      </c>
      <c r="D85" t="s">
        <v>0</v>
      </c>
      <c r="E85">
        <v>26949</v>
      </c>
      <c r="G85" t="s">
        <v>196</v>
      </c>
      <c r="H85" s="3">
        <v>8.16</v>
      </c>
      <c r="I85" s="3">
        <v>0</v>
      </c>
      <c r="J85" s="3">
        <v>0</v>
      </c>
      <c r="K85" s="3">
        <v>142.18</v>
      </c>
      <c r="L85" s="3">
        <v>0</v>
      </c>
      <c r="M85" s="3">
        <v>0</v>
      </c>
      <c r="N85" s="3">
        <v>0</v>
      </c>
      <c r="O85" s="3">
        <v>18.483400000000003</v>
      </c>
      <c r="P85" s="3">
        <v>168.82339999999999</v>
      </c>
      <c r="Q85" s="3" t="s">
        <v>225</v>
      </c>
      <c r="R85">
        <v>3</v>
      </c>
    </row>
    <row r="86" spans="1:18" x14ac:dyDescent="0.25">
      <c r="A86" t="s">
        <v>288</v>
      </c>
      <c r="B86" t="s">
        <v>300</v>
      </c>
      <c r="C86" t="s">
        <v>1</v>
      </c>
      <c r="D86" t="s">
        <v>0</v>
      </c>
      <c r="E86">
        <v>26859</v>
      </c>
      <c r="G86" t="s">
        <v>196</v>
      </c>
      <c r="H86" s="3">
        <v>3.7</v>
      </c>
      <c r="I86" s="3">
        <v>0</v>
      </c>
      <c r="J86" s="3">
        <v>0</v>
      </c>
      <c r="K86" s="3">
        <v>64.48</v>
      </c>
      <c r="L86" s="3">
        <v>0</v>
      </c>
      <c r="M86" s="3">
        <v>0</v>
      </c>
      <c r="N86" s="3">
        <v>0</v>
      </c>
      <c r="O86" s="3">
        <v>8.3824000000000005</v>
      </c>
      <c r="P86" s="3">
        <v>76.562400000000011</v>
      </c>
      <c r="Q86" s="3" t="s">
        <v>225</v>
      </c>
      <c r="R86">
        <v>3</v>
      </c>
    </row>
    <row r="87" spans="1:18" x14ac:dyDescent="0.25">
      <c r="A87" t="s">
        <v>288</v>
      </c>
      <c r="B87" t="s">
        <v>294</v>
      </c>
      <c r="C87" t="s">
        <v>1</v>
      </c>
      <c r="D87" t="s">
        <v>0</v>
      </c>
      <c r="E87">
        <v>26319</v>
      </c>
      <c r="G87" t="s">
        <v>196</v>
      </c>
      <c r="H87" s="3">
        <v>8.58</v>
      </c>
      <c r="I87" s="3">
        <v>0</v>
      </c>
      <c r="J87" s="3">
        <v>0</v>
      </c>
      <c r="K87" s="3">
        <v>149.63999999999999</v>
      </c>
      <c r="L87" s="3">
        <v>0</v>
      </c>
      <c r="M87" s="3">
        <v>0</v>
      </c>
      <c r="N87" s="3">
        <v>0</v>
      </c>
      <c r="O87" s="3">
        <v>19.453199999999999</v>
      </c>
      <c r="P87" s="3">
        <v>177.67320000000001</v>
      </c>
      <c r="Q87" s="3" t="s">
        <v>225</v>
      </c>
      <c r="R87">
        <v>3</v>
      </c>
    </row>
    <row r="88" spans="1:18" x14ac:dyDescent="0.25">
      <c r="A88" t="s">
        <v>288</v>
      </c>
      <c r="B88" t="s">
        <v>294</v>
      </c>
      <c r="C88" t="s">
        <v>1</v>
      </c>
      <c r="D88" t="s">
        <v>0</v>
      </c>
      <c r="E88">
        <v>26143</v>
      </c>
      <c r="G88" t="s">
        <v>196</v>
      </c>
      <c r="H88" s="3">
        <v>1.1000000000000001</v>
      </c>
      <c r="I88" s="3">
        <v>0</v>
      </c>
      <c r="J88" s="3">
        <v>0</v>
      </c>
      <c r="K88" s="3">
        <v>19.03</v>
      </c>
      <c r="L88" s="3">
        <v>0</v>
      </c>
      <c r="M88" s="3">
        <v>0</v>
      </c>
      <c r="N88" s="3">
        <v>0</v>
      </c>
      <c r="O88" s="3">
        <v>2.4739000000000004</v>
      </c>
      <c r="P88" s="3">
        <v>22.603900000000003</v>
      </c>
      <c r="Q88" s="3" t="s">
        <v>225</v>
      </c>
      <c r="R88">
        <v>3</v>
      </c>
    </row>
    <row r="89" spans="1:18" x14ac:dyDescent="0.25">
      <c r="A89" t="s">
        <v>288</v>
      </c>
      <c r="B89" t="s">
        <v>294</v>
      </c>
      <c r="C89" t="s">
        <v>1</v>
      </c>
      <c r="D89" t="s">
        <v>0</v>
      </c>
      <c r="E89">
        <v>26124</v>
      </c>
      <c r="G89" t="s">
        <v>196</v>
      </c>
      <c r="H89" s="3">
        <v>7.19</v>
      </c>
      <c r="I89" s="3">
        <v>0</v>
      </c>
      <c r="J89" s="3">
        <v>0</v>
      </c>
      <c r="K89" s="3">
        <v>125.28</v>
      </c>
      <c r="L89" s="3">
        <v>0</v>
      </c>
      <c r="M89" s="3">
        <v>0</v>
      </c>
      <c r="N89" s="3">
        <v>0</v>
      </c>
      <c r="O89" s="3">
        <v>16.2864</v>
      </c>
      <c r="P89" s="3">
        <v>148.75639999999999</v>
      </c>
      <c r="Q89" s="3" t="s">
        <v>225</v>
      </c>
      <c r="R89">
        <v>3</v>
      </c>
    </row>
    <row r="90" spans="1:18" x14ac:dyDescent="0.25">
      <c r="A90" t="s">
        <v>288</v>
      </c>
      <c r="B90" t="s">
        <v>303</v>
      </c>
      <c r="C90" t="s">
        <v>1</v>
      </c>
      <c r="D90" t="s">
        <v>0</v>
      </c>
      <c r="E90">
        <v>25777</v>
      </c>
      <c r="G90" t="s">
        <v>196</v>
      </c>
      <c r="H90" s="3">
        <v>6.96</v>
      </c>
      <c r="I90" s="3">
        <v>0</v>
      </c>
      <c r="J90" s="3">
        <v>0</v>
      </c>
      <c r="K90" s="3">
        <v>121.28</v>
      </c>
      <c r="L90" s="3">
        <v>0</v>
      </c>
      <c r="M90" s="3">
        <v>0</v>
      </c>
      <c r="N90" s="3">
        <v>0</v>
      </c>
      <c r="O90" s="3">
        <v>15.766400000000001</v>
      </c>
      <c r="P90" s="3">
        <v>144.00640000000001</v>
      </c>
      <c r="Q90" s="3" t="s">
        <v>225</v>
      </c>
      <c r="R90">
        <v>3</v>
      </c>
    </row>
    <row r="91" spans="1:18" x14ac:dyDescent="0.25">
      <c r="A91" t="s">
        <v>288</v>
      </c>
      <c r="B91" t="s">
        <v>291</v>
      </c>
      <c r="C91" t="s">
        <v>1</v>
      </c>
      <c r="D91" t="s">
        <v>0</v>
      </c>
      <c r="E91">
        <v>25630</v>
      </c>
      <c r="G91" t="s">
        <v>196</v>
      </c>
      <c r="H91" s="3">
        <v>1.95</v>
      </c>
      <c r="I91" s="3">
        <v>0</v>
      </c>
      <c r="J91" s="3">
        <v>0</v>
      </c>
      <c r="K91" s="3">
        <v>34.56</v>
      </c>
      <c r="L91" s="3">
        <v>0</v>
      </c>
      <c r="M91" s="3">
        <v>0</v>
      </c>
      <c r="N91" s="3">
        <v>0</v>
      </c>
      <c r="O91" s="3">
        <v>4.4928000000000008</v>
      </c>
      <c r="P91" s="3">
        <v>41</v>
      </c>
      <c r="Q91" s="3" t="s">
        <v>225</v>
      </c>
      <c r="R91">
        <v>3</v>
      </c>
    </row>
    <row r="92" spans="1:18" x14ac:dyDescent="0.25">
      <c r="A92" t="s">
        <v>288</v>
      </c>
      <c r="B92" t="s">
        <v>292</v>
      </c>
      <c r="C92" t="s">
        <v>1</v>
      </c>
      <c r="D92" t="s">
        <v>0</v>
      </c>
      <c r="E92">
        <v>25416</v>
      </c>
      <c r="G92" t="s">
        <v>196</v>
      </c>
      <c r="H92" s="3">
        <v>6.38</v>
      </c>
      <c r="I92" s="3">
        <v>0</v>
      </c>
      <c r="J92" s="3">
        <v>0</v>
      </c>
      <c r="K92" s="3">
        <v>111.28</v>
      </c>
      <c r="L92" s="3">
        <v>0</v>
      </c>
      <c r="M92" s="3">
        <v>0</v>
      </c>
      <c r="N92" s="3">
        <v>0</v>
      </c>
      <c r="O92" s="3">
        <v>14.4664</v>
      </c>
      <c r="P92" s="3">
        <v>132.12639999999999</v>
      </c>
      <c r="Q92" s="3" t="s">
        <v>225</v>
      </c>
      <c r="R92">
        <v>3</v>
      </c>
    </row>
    <row r="93" spans="1:18" x14ac:dyDescent="0.25">
      <c r="A93" t="s">
        <v>288</v>
      </c>
      <c r="B93" t="s">
        <v>292</v>
      </c>
      <c r="C93" t="s">
        <v>1</v>
      </c>
      <c r="D93" t="s">
        <v>0</v>
      </c>
      <c r="E93">
        <v>25372</v>
      </c>
      <c r="G93" t="s">
        <v>196</v>
      </c>
      <c r="H93" s="3">
        <v>0.87</v>
      </c>
      <c r="I93" s="3">
        <v>0</v>
      </c>
      <c r="J93" s="3">
        <v>0</v>
      </c>
      <c r="K93" s="3">
        <v>15.16</v>
      </c>
      <c r="L93" s="3">
        <v>0</v>
      </c>
      <c r="M93" s="3">
        <v>0</v>
      </c>
      <c r="N93" s="3">
        <v>0</v>
      </c>
      <c r="O93" s="3">
        <v>1.9708000000000001</v>
      </c>
      <c r="P93" s="3">
        <v>18.000800000000002</v>
      </c>
      <c r="Q93" s="3" t="s">
        <v>225</v>
      </c>
      <c r="R93">
        <v>3</v>
      </c>
    </row>
    <row r="94" spans="1:18" x14ac:dyDescent="0.25">
      <c r="A94" t="s">
        <v>288</v>
      </c>
      <c r="B94" t="s">
        <v>302</v>
      </c>
      <c r="C94" t="s">
        <v>1</v>
      </c>
      <c r="D94" t="s">
        <v>0</v>
      </c>
      <c r="E94">
        <v>25175</v>
      </c>
      <c r="G94" t="s">
        <v>196</v>
      </c>
      <c r="H94" s="3">
        <v>7.61</v>
      </c>
      <c r="I94" s="3">
        <v>0</v>
      </c>
      <c r="J94" s="3">
        <v>0</v>
      </c>
      <c r="K94" s="3">
        <v>132.62</v>
      </c>
      <c r="L94" s="3">
        <v>0</v>
      </c>
      <c r="M94" s="3">
        <v>0</v>
      </c>
      <c r="N94" s="3">
        <v>0</v>
      </c>
      <c r="O94" s="3">
        <v>17.240600000000001</v>
      </c>
      <c r="P94" s="3">
        <v>157.47060000000002</v>
      </c>
      <c r="Q94" s="3" t="s">
        <v>225</v>
      </c>
      <c r="R94">
        <v>3</v>
      </c>
    </row>
    <row r="95" spans="1:18" x14ac:dyDescent="0.25">
      <c r="A95" t="s">
        <v>288</v>
      </c>
      <c r="B95" t="s">
        <v>293</v>
      </c>
      <c r="C95" t="s">
        <v>1</v>
      </c>
      <c r="D95" t="s">
        <v>0</v>
      </c>
      <c r="E95">
        <v>24682</v>
      </c>
      <c r="G95" t="s">
        <v>196</v>
      </c>
      <c r="H95" s="3">
        <v>0.97</v>
      </c>
      <c r="I95" s="3">
        <v>0</v>
      </c>
      <c r="J95" s="3">
        <v>0</v>
      </c>
      <c r="K95" s="3">
        <v>16.84</v>
      </c>
      <c r="L95" s="3">
        <v>0</v>
      </c>
      <c r="M95" s="3">
        <v>0</v>
      </c>
      <c r="N95" s="3">
        <v>0</v>
      </c>
      <c r="O95" s="3">
        <v>2.1892</v>
      </c>
      <c r="P95" s="3">
        <v>19.999199999999998</v>
      </c>
      <c r="Q95" s="3" t="s">
        <v>225</v>
      </c>
      <c r="R95">
        <v>3</v>
      </c>
    </row>
    <row r="96" spans="1:18" x14ac:dyDescent="0.25">
      <c r="A96" t="s">
        <v>288</v>
      </c>
      <c r="B96" t="s">
        <v>293</v>
      </c>
      <c r="C96" t="s">
        <v>1</v>
      </c>
      <c r="D96" t="s">
        <v>0</v>
      </c>
      <c r="E96">
        <v>24738</v>
      </c>
      <c r="G96" t="s">
        <v>196</v>
      </c>
      <c r="H96" s="3">
        <v>7.54</v>
      </c>
      <c r="I96" s="3">
        <v>0</v>
      </c>
      <c r="J96" s="3">
        <v>0</v>
      </c>
      <c r="K96" s="3">
        <v>131.49</v>
      </c>
      <c r="L96" s="3">
        <v>0</v>
      </c>
      <c r="M96" s="3">
        <v>0</v>
      </c>
      <c r="N96" s="3">
        <v>0</v>
      </c>
      <c r="O96" s="3">
        <v>17.093700000000002</v>
      </c>
      <c r="P96" s="3">
        <v>156.12370000000001</v>
      </c>
      <c r="Q96" s="3" t="s">
        <v>225</v>
      </c>
      <c r="R96">
        <v>3</v>
      </c>
    </row>
    <row r="97" spans="1:18" x14ac:dyDescent="0.25">
      <c r="A97" t="s">
        <v>288</v>
      </c>
      <c r="B97" t="s">
        <v>297</v>
      </c>
      <c r="C97" t="s">
        <v>1</v>
      </c>
      <c r="D97" t="s">
        <v>0</v>
      </c>
      <c r="E97">
        <v>24663</v>
      </c>
      <c r="G97" t="s">
        <v>196</v>
      </c>
      <c r="H97" s="3">
        <v>8.58</v>
      </c>
      <c r="I97" s="3">
        <v>0</v>
      </c>
      <c r="J97" s="3">
        <v>0</v>
      </c>
      <c r="K97" s="3">
        <v>149.66</v>
      </c>
      <c r="L97" s="3">
        <v>0</v>
      </c>
      <c r="M97" s="3">
        <v>0</v>
      </c>
      <c r="N97" s="3">
        <v>0</v>
      </c>
      <c r="O97" s="3">
        <v>19.4558</v>
      </c>
      <c r="P97" s="3">
        <v>177.69580000000002</v>
      </c>
      <c r="Q97" s="3" t="s">
        <v>225</v>
      </c>
      <c r="R97">
        <v>3</v>
      </c>
    </row>
    <row r="98" spans="1:18" x14ac:dyDescent="0.25">
      <c r="A98" t="s">
        <v>94</v>
      </c>
      <c r="H98" s="89">
        <f>SUBTOTAL(109,Tabla1[C. EXENTAS])</f>
        <v>414.17999999999995</v>
      </c>
      <c r="I98" s="89"/>
      <c r="J98" s="89"/>
      <c r="K98" s="89">
        <f>SUBTOTAL(109,Tabla1[C. GRAVADA])</f>
        <v>7868.9799999999987</v>
      </c>
      <c r="L98" s="89"/>
      <c r="M98" s="89"/>
      <c r="N98" s="89"/>
      <c r="O98" s="89">
        <f>SUBTOTAL(109,Tabla1[IVA])</f>
        <v>1022.9674000000001</v>
      </c>
      <c r="P98" s="89">
        <f>SUBTOTAL(109,Tabla1[TOTAL C.])</f>
        <v>9306.1252000000004</v>
      </c>
      <c r="Q98" s="88"/>
      <c r="R98" s="88">
        <f>SUBTOTAL(109,Tabla1[TOTAL C.])</f>
        <v>9306.1252000000004</v>
      </c>
    </row>
  </sheetData>
  <dataConsolidate/>
  <conditionalFormatting sqref="E99:E1048576 E1:E97">
    <cfRule type="duplicateValues" dxfId="6" priority="5"/>
    <cfRule type="duplicateValues" dxfId="5" priority="6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32"/>
    <col min="2" max="2" width="15.140625" style="32" customWidth="1"/>
    <col min="3" max="3" width="3.85546875" style="32" customWidth="1"/>
    <col min="4" max="4" width="25.85546875" style="33" customWidth="1"/>
    <col min="5" max="5" width="7.85546875" style="32" customWidth="1"/>
    <col min="6" max="16384" width="11.42578125" style="32"/>
  </cols>
  <sheetData>
    <row r="1" spans="2:4" ht="90" customHeight="1" thickBot="1" x14ac:dyDescent="0.3"/>
    <row r="2" spans="2:4" x14ac:dyDescent="0.25">
      <c r="B2" s="34" t="s">
        <v>17</v>
      </c>
      <c r="C2" s="35"/>
      <c r="D2" s="37" t="s">
        <v>378</v>
      </c>
    </row>
    <row r="3" spans="2:4" x14ac:dyDescent="0.25">
      <c r="B3" s="34" t="s">
        <v>2</v>
      </c>
      <c r="C3" s="35"/>
      <c r="D3" s="45" t="s">
        <v>386</v>
      </c>
    </row>
    <row r="4" spans="2:4" hidden="1" x14ac:dyDescent="0.25">
      <c r="B4" s="34" t="s">
        <v>3</v>
      </c>
      <c r="C4" s="35"/>
      <c r="D4" s="39" t="s">
        <v>1</v>
      </c>
    </row>
    <row r="5" spans="2:4" hidden="1" x14ac:dyDescent="0.25">
      <c r="B5" s="34" t="s">
        <v>4</v>
      </c>
      <c r="C5" s="35"/>
      <c r="D5" s="39" t="s">
        <v>0</v>
      </c>
    </row>
    <row r="6" spans="2:4" hidden="1" x14ac:dyDescent="0.25">
      <c r="B6" s="36" t="s">
        <v>28</v>
      </c>
      <c r="C6" s="35"/>
      <c r="D6" s="38" t="s">
        <v>305</v>
      </c>
    </row>
    <row r="7" spans="2:4" hidden="1" x14ac:dyDescent="0.25">
      <c r="B7" s="34" t="s">
        <v>27</v>
      </c>
      <c r="C7" s="35"/>
      <c r="D7" s="38" t="s">
        <v>306</v>
      </c>
    </row>
    <row r="8" spans="2:4" x14ac:dyDescent="0.25">
      <c r="B8" s="34" t="s">
        <v>26</v>
      </c>
      <c r="C8" s="35"/>
      <c r="D8" s="46"/>
    </row>
    <row r="9" spans="2:4" x14ac:dyDescent="0.25">
      <c r="B9" s="34" t="s">
        <v>25</v>
      </c>
      <c r="C9" s="35"/>
      <c r="D9" s="40">
        <f>+D8</f>
        <v>0</v>
      </c>
    </row>
    <row r="10" spans="2:4" x14ac:dyDescent="0.25">
      <c r="B10" s="34" t="s">
        <v>24</v>
      </c>
      <c r="C10" s="35"/>
      <c r="D10" s="47" t="s">
        <v>280</v>
      </c>
    </row>
    <row r="11" spans="2:4" x14ac:dyDescent="0.25">
      <c r="B11" s="36" t="s">
        <v>86</v>
      </c>
      <c r="C11" s="35"/>
      <c r="D11" s="41" t="str">
        <f>IFERROR(VLOOKUP(D10,'base de clientes'!A:B,2,0),"No existe")</f>
        <v>CAEX LOGISTICS S.A DE C.V.</v>
      </c>
    </row>
    <row r="12" spans="2:4" hidden="1" x14ac:dyDescent="0.25">
      <c r="B12" s="36" t="s">
        <v>88</v>
      </c>
      <c r="C12" s="35"/>
      <c r="D12" s="42">
        <v>0</v>
      </c>
    </row>
    <row r="13" spans="2:4" hidden="1" x14ac:dyDescent="0.25">
      <c r="B13" s="36" t="s">
        <v>87</v>
      </c>
      <c r="C13" s="35"/>
      <c r="D13" s="42">
        <v>0</v>
      </c>
    </row>
    <row r="14" spans="2:4" x14ac:dyDescent="0.25">
      <c r="B14" s="34" t="s">
        <v>23</v>
      </c>
      <c r="C14" s="35"/>
      <c r="D14" s="48">
        <v>0</v>
      </c>
    </row>
    <row r="15" spans="2:4" x14ac:dyDescent="0.25">
      <c r="B15" s="34" t="s">
        <v>22</v>
      </c>
      <c r="C15" s="35"/>
      <c r="D15" s="42">
        <f>+D14*0.13</f>
        <v>0</v>
      </c>
    </row>
    <row r="16" spans="2:4" x14ac:dyDescent="0.25">
      <c r="B16" s="34" t="s">
        <v>21</v>
      </c>
      <c r="C16" s="35"/>
      <c r="D16" s="42">
        <v>0</v>
      </c>
    </row>
    <row r="17" spans="2:4" x14ac:dyDescent="0.25">
      <c r="B17" s="34" t="s">
        <v>20</v>
      </c>
      <c r="C17" s="35"/>
      <c r="D17" s="42">
        <v>0</v>
      </c>
    </row>
    <row r="18" spans="2:4" ht="15" customHeight="1" x14ac:dyDescent="0.25">
      <c r="B18" s="34" t="s">
        <v>89</v>
      </c>
      <c r="C18" s="35"/>
      <c r="D18" s="42">
        <f>+(D12+D13+D14+D15+D16+D17)</f>
        <v>0</v>
      </c>
    </row>
    <row r="19" spans="2:4" ht="15" customHeight="1" x14ac:dyDescent="0.25">
      <c r="B19" s="34" t="s">
        <v>95</v>
      </c>
      <c r="C19" s="35"/>
      <c r="D19" s="43">
        <f>IFERROR(VLOOKUP(D10,'base de clientes'!A:C,3,0),"ACTUALICE")</f>
        <v>0</v>
      </c>
    </row>
    <row r="20" spans="2:4" ht="15.75" thickBot="1" x14ac:dyDescent="0.3">
      <c r="B20" s="34" t="s">
        <v>18</v>
      </c>
      <c r="C20" s="35"/>
      <c r="D20" s="44" t="s">
        <v>1</v>
      </c>
    </row>
  </sheetData>
  <conditionalFormatting sqref="D19">
    <cfRule type="containsText" dxfId="4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A2:W70"/>
  <sheetViews>
    <sheetView showGridLines="0" topLeftCell="E35" workbookViewId="0">
      <selection activeCell="E70" sqref="E70"/>
    </sheetView>
  </sheetViews>
  <sheetFormatPr baseColWidth="10" defaultRowHeight="15" x14ac:dyDescent="0.25"/>
  <cols>
    <col min="1" max="4" width="6.7109375" style="81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95</v>
      </c>
      <c r="W2" t="s">
        <v>18</v>
      </c>
    </row>
    <row r="3" spans="5:23" x14ac:dyDescent="0.25">
      <c r="E3" t="s">
        <v>378</v>
      </c>
      <c r="F3" t="s">
        <v>386</v>
      </c>
      <c r="G3" t="s">
        <v>1</v>
      </c>
      <c r="H3" t="s">
        <v>0</v>
      </c>
      <c r="I3" t="s">
        <v>305</v>
      </c>
      <c r="J3" t="s">
        <v>306</v>
      </c>
      <c r="K3">
        <v>67</v>
      </c>
      <c r="L3">
        <v>67</v>
      </c>
      <c r="M3" t="s">
        <v>280</v>
      </c>
      <c r="N3" t="s">
        <v>281</v>
      </c>
      <c r="O3" s="3">
        <v>0</v>
      </c>
      <c r="P3" s="3">
        <v>0</v>
      </c>
      <c r="Q3" s="3">
        <v>302.5</v>
      </c>
      <c r="R3" s="3">
        <v>39.325000000000003</v>
      </c>
      <c r="S3" s="3">
        <v>0</v>
      </c>
      <c r="T3" s="3">
        <v>0</v>
      </c>
      <c r="U3" s="3">
        <v>341.82499999999999</v>
      </c>
      <c r="W3" t="s">
        <v>1</v>
      </c>
    </row>
    <row r="4" spans="5:23" x14ac:dyDescent="0.25">
      <c r="E4" t="s">
        <v>378</v>
      </c>
      <c r="F4" t="s">
        <v>385</v>
      </c>
      <c r="G4" t="s">
        <v>1</v>
      </c>
      <c r="H4" t="s">
        <v>0</v>
      </c>
      <c r="I4" t="s">
        <v>305</v>
      </c>
      <c r="J4" t="s">
        <v>306</v>
      </c>
      <c r="K4">
        <v>66</v>
      </c>
      <c r="L4">
        <v>66</v>
      </c>
      <c r="M4" t="s">
        <v>268</v>
      </c>
      <c r="N4" t="s">
        <v>269</v>
      </c>
      <c r="O4" s="3">
        <v>0</v>
      </c>
      <c r="P4" s="3">
        <v>0</v>
      </c>
      <c r="Q4" s="3">
        <v>411.58</v>
      </c>
      <c r="R4" s="3">
        <v>53.505400000000002</v>
      </c>
      <c r="S4" s="3">
        <v>0</v>
      </c>
      <c r="T4" s="3">
        <v>0</v>
      </c>
      <c r="U4" s="3">
        <v>465.08539999999999</v>
      </c>
      <c r="W4" t="s">
        <v>1</v>
      </c>
    </row>
    <row r="5" spans="5:23" x14ac:dyDescent="0.25">
      <c r="E5" t="s">
        <v>378</v>
      </c>
      <c r="F5" t="s">
        <v>385</v>
      </c>
      <c r="G5" t="s">
        <v>1</v>
      </c>
      <c r="H5" t="s">
        <v>0</v>
      </c>
      <c r="I5" t="s">
        <v>305</v>
      </c>
      <c r="J5" t="s">
        <v>306</v>
      </c>
      <c r="K5">
        <v>65</v>
      </c>
      <c r="L5">
        <v>65</v>
      </c>
      <c r="M5" t="s">
        <v>266</v>
      </c>
      <c r="N5" t="s">
        <v>267</v>
      </c>
      <c r="O5" s="3">
        <v>0</v>
      </c>
      <c r="P5" s="3">
        <v>0</v>
      </c>
      <c r="Q5" s="3">
        <v>167.29</v>
      </c>
      <c r="R5" s="3">
        <v>21.747699999999998</v>
      </c>
      <c r="S5" s="3">
        <v>0</v>
      </c>
      <c r="T5" s="3">
        <v>0</v>
      </c>
      <c r="U5" s="3">
        <v>189.0377</v>
      </c>
      <c r="W5" t="s">
        <v>1</v>
      </c>
    </row>
    <row r="6" spans="5:23" x14ac:dyDescent="0.25">
      <c r="E6" t="s">
        <v>378</v>
      </c>
      <c r="F6" t="s">
        <v>384</v>
      </c>
      <c r="G6" t="s">
        <v>1</v>
      </c>
      <c r="H6" t="s">
        <v>0</v>
      </c>
      <c r="I6" t="s">
        <v>305</v>
      </c>
      <c r="J6" t="s">
        <v>306</v>
      </c>
      <c r="K6">
        <v>64</v>
      </c>
      <c r="L6">
        <v>64</v>
      </c>
      <c r="M6" t="s">
        <v>219</v>
      </c>
      <c r="N6" t="s">
        <v>220</v>
      </c>
      <c r="O6" s="3">
        <v>0</v>
      </c>
      <c r="P6" s="3">
        <v>0</v>
      </c>
      <c r="Q6" s="3">
        <v>825</v>
      </c>
      <c r="R6" s="3">
        <v>107.25</v>
      </c>
      <c r="S6" s="3">
        <v>0</v>
      </c>
      <c r="T6" s="3">
        <v>0</v>
      </c>
      <c r="U6" s="3">
        <v>932.25</v>
      </c>
      <c r="W6" t="s">
        <v>1</v>
      </c>
    </row>
    <row r="7" spans="5:23" x14ac:dyDescent="0.25">
      <c r="E7" t="s">
        <v>378</v>
      </c>
      <c r="F7" t="s">
        <v>383</v>
      </c>
      <c r="G7" t="s">
        <v>1</v>
      </c>
      <c r="H7" t="s">
        <v>0</v>
      </c>
      <c r="I7" t="s">
        <v>305</v>
      </c>
      <c r="J7" t="s">
        <v>306</v>
      </c>
      <c r="K7">
        <v>63</v>
      </c>
      <c r="L7">
        <v>63</v>
      </c>
      <c r="M7" t="s">
        <v>205</v>
      </c>
      <c r="N7" t="s">
        <v>206</v>
      </c>
      <c r="O7" s="3">
        <v>0</v>
      </c>
      <c r="P7" s="3">
        <v>0</v>
      </c>
      <c r="Q7" s="3">
        <v>452.37</v>
      </c>
      <c r="R7" s="3">
        <v>58.808100000000003</v>
      </c>
      <c r="S7" s="3">
        <v>0</v>
      </c>
      <c r="T7" s="3">
        <v>0</v>
      </c>
      <c r="U7" s="3">
        <v>511.17810000000003</v>
      </c>
      <c r="W7" t="s">
        <v>1</v>
      </c>
    </row>
    <row r="8" spans="5:23" x14ac:dyDescent="0.25">
      <c r="E8" t="s">
        <v>378</v>
      </c>
      <c r="F8" t="s">
        <v>382</v>
      </c>
      <c r="G8" t="s">
        <v>1</v>
      </c>
      <c r="H8" t="s">
        <v>0</v>
      </c>
      <c r="I8" t="s">
        <v>305</v>
      </c>
      <c r="J8" t="s">
        <v>306</v>
      </c>
      <c r="K8">
        <v>62</v>
      </c>
      <c r="L8">
        <v>62</v>
      </c>
      <c r="M8" t="s">
        <v>203</v>
      </c>
      <c r="N8" t="s">
        <v>204</v>
      </c>
      <c r="O8" s="3">
        <v>0</v>
      </c>
      <c r="P8" s="3">
        <v>0</v>
      </c>
      <c r="Q8" s="3">
        <v>286.63</v>
      </c>
      <c r="R8" s="3">
        <v>37.261899999999997</v>
      </c>
      <c r="S8" s="3">
        <v>0</v>
      </c>
      <c r="T8" s="3">
        <v>0</v>
      </c>
      <c r="U8" s="3">
        <v>323.89189999999996</v>
      </c>
      <c r="W8" t="s">
        <v>1</v>
      </c>
    </row>
    <row r="9" spans="5:23" x14ac:dyDescent="0.25">
      <c r="E9" t="s">
        <v>378</v>
      </c>
      <c r="F9" t="s">
        <v>382</v>
      </c>
      <c r="G9" t="s">
        <v>1</v>
      </c>
      <c r="H9" t="s">
        <v>0</v>
      </c>
      <c r="I9" t="s">
        <v>305</v>
      </c>
      <c r="J9" t="s">
        <v>306</v>
      </c>
      <c r="K9">
        <v>61</v>
      </c>
      <c r="L9">
        <v>61</v>
      </c>
      <c r="M9" t="s">
        <v>270</v>
      </c>
      <c r="N9" t="s">
        <v>271</v>
      </c>
      <c r="O9" s="3">
        <v>0</v>
      </c>
      <c r="P9" s="3">
        <v>0</v>
      </c>
      <c r="Q9" s="3">
        <v>159.44</v>
      </c>
      <c r="R9" s="3">
        <v>20.7272</v>
      </c>
      <c r="S9" s="3">
        <v>0</v>
      </c>
      <c r="T9" s="3">
        <v>0</v>
      </c>
      <c r="U9" s="3">
        <v>180.16720000000001</v>
      </c>
      <c r="W9" t="s">
        <v>1</v>
      </c>
    </row>
    <row r="10" spans="5:23" x14ac:dyDescent="0.25">
      <c r="E10" t="s">
        <v>378</v>
      </c>
      <c r="F10" t="s">
        <v>381</v>
      </c>
      <c r="G10" t="s">
        <v>1</v>
      </c>
      <c r="H10" t="s">
        <v>0</v>
      </c>
      <c r="I10" t="s">
        <v>305</v>
      </c>
      <c r="J10" t="s">
        <v>306</v>
      </c>
      <c r="K10">
        <v>60</v>
      </c>
      <c r="L10">
        <v>60</v>
      </c>
      <c r="M10" t="s">
        <v>148</v>
      </c>
      <c r="N10" t="s">
        <v>29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W10" t="s">
        <v>1</v>
      </c>
    </row>
    <row r="11" spans="5:23" x14ac:dyDescent="0.25">
      <c r="E11" t="s">
        <v>378</v>
      </c>
      <c r="F11" t="s">
        <v>381</v>
      </c>
      <c r="G11" t="s">
        <v>1</v>
      </c>
      <c r="H11" t="s">
        <v>0</v>
      </c>
      <c r="I11" t="s">
        <v>305</v>
      </c>
      <c r="J11" t="s">
        <v>306</v>
      </c>
      <c r="K11">
        <v>59</v>
      </c>
      <c r="L11">
        <v>59</v>
      </c>
      <c r="M11" t="s">
        <v>221</v>
      </c>
      <c r="N11" t="s">
        <v>222</v>
      </c>
      <c r="O11" s="3">
        <v>0</v>
      </c>
      <c r="P11" s="3">
        <v>0</v>
      </c>
      <c r="Q11" s="3">
        <v>432.31</v>
      </c>
      <c r="R11" s="3">
        <v>56.200300000000006</v>
      </c>
      <c r="S11" s="3">
        <v>0</v>
      </c>
      <c r="T11" s="3">
        <v>0</v>
      </c>
      <c r="U11" s="3">
        <v>488.51030000000003</v>
      </c>
      <c r="W11" t="s">
        <v>1</v>
      </c>
    </row>
    <row r="12" spans="5:23" x14ac:dyDescent="0.25">
      <c r="E12" t="s">
        <v>378</v>
      </c>
      <c r="F12" t="s">
        <v>381</v>
      </c>
      <c r="G12" t="s">
        <v>1</v>
      </c>
      <c r="H12" t="s">
        <v>0</v>
      </c>
      <c r="I12" t="s">
        <v>305</v>
      </c>
      <c r="J12" t="s">
        <v>306</v>
      </c>
      <c r="K12">
        <v>58</v>
      </c>
      <c r="L12">
        <v>58</v>
      </c>
      <c r="M12" t="s">
        <v>201</v>
      </c>
      <c r="N12" t="s">
        <v>202</v>
      </c>
      <c r="O12" s="3">
        <v>0</v>
      </c>
      <c r="P12" s="3">
        <v>0</v>
      </c>
      <c r="Q12" s="3">
        <v>190.92</v>
      </c>
      <c r="R12" s="3">
        <v>24.819599999999998</v>
      </c>
      <c r="S12" s="3">
        <v>0</v>
      </c>
      <c r="T12" s="3">
        <v>0</v>
      </c>
      <c r="U12" s="3">
        <v>215.7396</v>
      </c>
      <c r="W12" t="s">
        <v>1</v>
      </c>
    </row>
    <row r="13" spans="5:23" x14ac:dyDescent="0.25">
      <c r="E13" t="s">
        <v>378</v>
      </c>
      <c r="F13" t="s">
        <v>380</v>
      </c>
      <c r="G13" t="s">
        <v>1</v>
      </c>
      <c r="H13" t="s">
        <v>0</v>
      </c>
      <c r="I13" t="s">
        <v>305</v>
      </c>
      <c r="J13" t="s">
        <v>306</v>
      </c>
      <c r="K13">
        <v>57</v>
      </c>
      <c r="L13">
        <v>57</v>
      </c>
      <c r="M13" t="s">
        <v>270</v>
      </c>
      <c r="N13" t="s">
        <v>271</v>
      </c>
      <c r="O13" s="3">
        <v>0</v>
      </c>
      <c r="P13" s="3">
        <v>0</v>
      </c>
      <c r="Q13" s="3">
        <v>159.44</v>
      </c>
      <c r="R13" s="3">
        <v>20.7272</v>
      </c>
      <c r="S13" s="3">
        <v>0</v>
      </c>
      <c r="T13" s="3">
        <v>0</v>
      </c>
      <c r="U13" s="3">
        <v>180.16720000000001</v>
      </c>
      <c r="W13" t="s">
        <v>1</v>
      </c>
    </row>
    <row r="14" spans="5:23" x14ac:dyDescent="0.25">
      <c r="E14" t="s">
        <v>378</v>
      </c>
      <c r="F14" t="s">
        <v>380</v>
      </c>
      <c r="G14" t="s">
        <v>1</v>
      </c>
      <c r="H14" t="s">
        <v>0</v>
      </c>
      <c r="I14" t="s">
        <v>305</v>
      </c>
      <c r="J14" t="s">
        <v>306</v>
      </c>
      <c r="K14">
        <v>56</v>
      </c>
      <c r="L14">
        <v>56</v>
      </c>
      <c r="M14" t="s">
        <v>266</v>
      </c>
      <c r="N14" t="s">
        <v>267</v>
      </c>
      <c r="O14" s="3">
        <v>0</v>
      </c>
      <c r="P14" s="3">
        <v>0</v>
      </c>
      <c r="Q14" s="3">
        <v>167.29</v>
      </c>
      <c r="R14" s="3">
        <v>21.747699999999998</v>
      </c>
      <c r="S14" s="3">
        <v>0</v>
      </c>
      <c r="T14" s="3">
        <v>0</v>
      </c>
      <c r="U14" s="3">
        <v>189.0377</v>
      </c>
      <c r="W14" t="s">
        <v>1</v>
      </c>
    </row>
    <row r="15" spans="5:23" x14ac:dyDescent="0.25">
      <c r="E15" t="s">
        <v>378</v>
      </c>
      <c r="F15" t="s">
        <v>380</v>
      </c>
      <c r="G15" t="s">
        <v>1</v>
      </c>
      <c r="H15" t="s">
        <v>0</v>
      </c>
      <c r="I15" t="s">
        <v>305</v>
      </c>
      <c r="J15" t="s">
        <v>306</v>
      </c>
      <c r="K15">
        <v>55</v>
      </c>
      <c r="L15">
        <v>55</v>
      </c>
      <c r="M15" t="s">
        <v>268</v>
      </c>
      <c r="N15" t="s">
        <v>269</v>
      </c>
      <c r="O15" s="3">
        <v>0</v>
      </c>
      <c r="P15" s="3">
        <v>0</v>
      </c>
      <c r="Q15" s="3">
        <v>411.58</v>
      </c>
      <c r="R15" s="3">
        <v>53.505400000000002</v>
      </c>
      <c r="S15" s="3">
        <v>0</v>
      </c>
      <c r="T15" s="3">
        <v>0</v>
      </c>
      <c r="U15" s="3">
        <v>465.08539999999999</v>
      </c>
      <c r="W15" t="s">
        <v>1</v>
      </c>
    </row>
    <row r="16" spans="5:23" x14ac:dyDescent="0.25">
      <c r="E16" t="s">
        <v>378</v>
      </c>
      <c r="F16" t="s">
        <v>380</v>
      </c>
      <c r="G16" t="s">
        <v>1</v>
      </c>
      <c r="H16" t="s">
        <v>0</v>
      </c>
      <c r="I16" t="s">
        <v>305</v>
      </c>
      <c r="J16" t="s">
        <v>306</v>
      </c>
      <c r="K16">
        <v>54</v>
      </c>
      <c r="L16">
        <v>54</v>
      </c>
      <c r="M16" t="s">
        <v>219</v>
      </c>
      <c r="N16" t="s">
        <v>220</v>
      </c>
      <c r="O16" s="3">
        <v>0</v>
      </c>
      <c r="P16" s="3">
        <v>0</v>
      </c>
      <c r="Q16" s="3">
        <v>825</v>
      </c>
      <c r="R16" s="3">
        <v>107.25</v>
      </c>
      <c r="S16" s="3">
        <v>0</v>
      </c>
      <c r="T16" s="3">
        <v>0</v>
      </c>
      <c r="U16" s="3">
        <v>932.25</v>
      </c>
      <c r="W16" t="s">
        <v>1</v>
      </c>
    </row>
    <row r="17" spans="5:23" x14ac:dyDescent="0.25">
      <c r="E17" t="s">
        <v>378</v>
      </c>
      <c r="F17" t="s">
        <v>380</v>
      </c>
      <c r="G17" t="s">
        <v>1</v>
      </c>
      <c r="H17" t="s">
        <v>0</v>
      </c>
      <c r="I17" t="s">
        <v>305</v>
      </c>
      <c r="J17" t="s">
        <v>306</v>
      </c>
      <c r="K17">
        <v>53</v>
      </c>
      <c r="L17">
        <v>53</v>
      </c>
      <c r="M17" t="s">
        <v>280</v>
      </c>
      <c r="N17" t="s">
        <v>281</v>
      </c>
      <c r="O17" s="3">
        <v>0</v>
      </c>
      <c r="P17" s="3">
        <v>0</v>
      </c>
      <c r="Q17" s="3">
        <v>302.5</v>
      </c>
      <c r="R17" s="3">
        <v>39.325000000000003</v>
      </c>
      <c r="S17" s="3">
        <v>0</v>
      </c>
      <c r="T17" s="3">
        <v>0</v>
      </c>
      <c r="U17" s="3">
        <v>341.82499999999999</v>
      </c>
      <c r="W17" t="s">
        <v>1</v>
      </c>
    </row>
    <row r="18" spans="5:23" x14ac:dyDescent="0.25">
      <c r="E18" t="s">
        <v>378</v>
      </c>
      <c r="F18" t="s">
        <v>380</v>
      </c>
      <c r="G18" t="s">
        <v>1</v>
      </c>
      <c r="H18" t="s">
        <v>0</v>
      </c>
      <c r="I18" t="s">
        <v>305</v>
      </c>
      <c r="J18" t="s">
        <v>306</v>
      </c>
      <c r="K18">
        <v>52</v>
      </c>
      <c r="L18">
        <v>52</v>
      </c>
      <c r="M18" t="s">
        <v>223</v>
      </c>
      <c r="N18" t="s">
        <v>224</v>
      </c>
      <c r="O18" s="3">
        <v>0</v>
      </c>
      <c r="P18" s="3">
        <v>0</v>
      </c>
      <c r="Q18" s="3">
        <v>172.5</v>
      </c>
      <c r="R18" s="3">
        <v>22.425000000000001</v>
      </c>
      <c r="S18" s="3">
        <v>0</v>
      </c>
      <c r="T18" s="3">
        <v>0</v>
      </c>
      <c r="U18" s="3">
        <v>194.92500000000001</v>
      </c>
      <c r="W18" t="s">
        <v>1</v>
      </c>
    </row>
    <row r="19" spans="5:23" x14ac:dyDescent="0.25">
      <c r="E19" t="s">
        <v>378</v>
      </c>
      <c r="F19" t="s">
        <v>380</v>
      </c>
      <c r="G19" t="s">
        <v>1</v>
      </c>
      <c r="H19" t="s">
        <v>0</v>
      </c>
      <c r="I19" t="s">
        <v>305</v>
      </c>
      <c r="J19" t="s">
        <v>306</v>
      </c>
      <c r="K19">
        <v>51</v>
      </c>
      <c r="L19">
        <v>51</v>
      </c>
      <c r="M19" t="s">
        <v>217</v>
      </c>
      <c r="N19" t="s">
        <v>218</v>
      </c>
      <c r="O19" s="3">
        <v>0</v>
      </c>
      <c r="P19" s="3">
        <v>0</v>
      </c>
      <c r="Q19" s="3">
        <v>172.5</v>
      </c>
      <c r="R19" s="3">
        <v>22.425000000000001</v>
      </c>
      <c r="S19" s="3">
        <v>0</v>
      </c>
      <c r="T19" s="3">
        <v>0</v>
      </c>
      <c r="U19" s="3">
        <v>194.92500000000001</v>
      </c>
      <c r="W19" t="s">
        <v>1</v>
      </c>
    </row>
    <row r="20" spans="5:23" x14ac:dyDescent="0.25">
      <c r="E20" t="s">
        <v>378</v>
      </c>
      <c r="F20" t="s">
        <v>379</v>
      </c>
      <c r="G20" t="s">
        <v>1</v>
      </c>
      <c r="H20" t="s">
        <v>0</v>
      </c>
      <c r="I20" t="s">
        <v>305</v>
      </c>
      <c r="J20" t="s">
        <v>306</v>
      </c>
      <c r="K20">
        <v>50</v>
      </c>
      <c r="L20">
        <v>50</v>
      </c>
      <c r="M20" t="s">
        <v>148</v>
      </c>
      <c r="N20" t="s">
        <v>29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W20" t="s">
        <v>1</v>
      </c>
    </row>
    <row r="21" spans="5:23" x14ac:dyDescent="0.25">
      <c r="E21" t="s">
        <v>378</v>
      </c>
      <c r="F21" t="s">
        <v>379</v>
      </c>
      <c r="G21" t="s">
        <v>1</v>
      </c>
      <c r="H21" t="s">
        <v>0</v>
      </c>
      <c r="I21" t="s">
        <v>305</v>
      </c>
      <c r="J21" t="s">
        <v>306</v>
      </c>
      <c r="K21">
        <v>49</v>
      </c>
      <c r="L21">
        <v>49</v>
      </c>
      <c r="M21" t="s">
        <v>201</v>
      </c>
      <c r="N21" t="s">
        <v>202</v>
      </c>
      <c r="O21" s="3">
        <v>0</v>
      </c>
      <c r="P21" s="3">
        <v>0</v>
      </c>
      <c r="Q21" s="3">
        <v>190.92</v>
      </c>
      <c r="R21" s="3">
        <v>24.819599999999998</v>
      </c>
      <c r="S21" s="3">
        <v>0</v>
      </c>
      <c r="T21" s="3">
        <v>0</v>
      </c>
      <c r="U21" s="3">
        <v>215.7396</v>
      </c>
      <c r="W21" t="s">
        <v>1</v>
      </c>
    </row>
    <row r="22" spans="5:23" x14ac:dyDescent="0.25">
      <c r="E22" t="s">
        <v>378</v>
      </c>
      <c r="F22" t="s">
        <v>379</v>
      </c>
      <c r="G22" t="s">
        <v>1</v>
      </c>
      <c r="H22" t="s">
        <v>0</v>
      </c>
      <c r="I22" t="s">
        <v>305</v>
      </c>
      <c r="J22" t="s">
        <v>306</v>
      </c>
      <c r="K22">
        <v>48</v>
      </c>
      <c r="L22">
        <v>48</v>
      </c>
      <c r="M22" t="s">
        <v>205</v>
      </c>
      <c r="N22" t="s">
        <v>206</v>
      </c>
      <c r="O22" s="3">
        <v>0</v>
      </c>
      <c r="P22" s="3">
        <v>0</v>
      </c>
      <c r="Q22" s="3">
        <v>452.37</v>
      </c>
      <c r="R22" s="3">
        <v>58.808100000000003</v>
      </c>
      <c r="S22" s="3">
        <v>0</v>
      </c>
      <c r="T22" s="3">
        <v>0</v>
      </c>
      <c r="U22" s="3">
        <v>511.17810000000003</v>
      </c>
      <c r="W22" t="s">
        <v>1</v>
      </c>
    </row>
    <row r="23" spans="5:23" x14ac:dyDescent="0.25">
      <c r="E23" t="s">
        <v>364</v>
      </c>
      <c r="F23" t="s">
        <v>366</v>
      </c>
      <c r="G23" t="s">
        <v>1</v>
      </c>
      <c r="H23" t="s">
        <v>0</v>
      </c>
      <c r="I23" t="s">
        <v>305</v>
      </c>
      <c r="J23" t="s">
        <v>306</v>
      </c>
      <c r="K23">
        <v>47</v>
      </c>
      <c r="L23">
        <v>47</v>
      </c>
      <c r="M23" t="s">
        <v>219</v>
      </c>
      <c r="N23" t="s">
        <v>220</v>
      </c>
      <c r="O23" s="3">
        <v>0</v>
      </c>
      <c r="P23" s="3">
        <v>0</v>
      </c>
      <c r="Q23" s="3">
        <v>825</v>
      </c>
      <c r="R23" s="3">
        <v>107.25</v>
      </c>
      <c r="S23" s="3">
        <v>0</v>
      </c>
      <c r="T23" s="3">
        <v>0</v>
      </c>
      <c r="U23" s="3">
        <v>932.25</v>
      </c>
      <c r="W23" t="s">
        <v>1</v>
      </c>
    </row>
    <row r="24" spans="5:23" x14ac:dyDescent="0.25">
      <c r="E24" t="s">
        <v>364</v>
      </c>
      <c r="F24" t="s">
        <v>366</v>
      </c>
      <c r="G24" t="s">
        <v>1</v>
      </c>
      <c r="H24" t="s">
        <v>0</v>
      </c>
      <c r="I24" t="s">
        <v>305</v>
      </c>
      <c r="J24" t="s">
        <v>306</v>
      </c>
      <c r="K24">
        <v>46</v>
      </c>
      <c r="L24">
        <v>46</v>
      </c>
      <c r="M24" t="s">
        <v>266</v>
      </c>
      <c r="N24" t="s">
        <v>267</v>
      </c>
      <c r="O24" s="3">
        <v>0</v>
      </c>
      <c r="P24" s="3">
        <v>0</v>
      </c>
      <c r="Q24" s="3">
        <v>167.29</v>
      </c>
      <c r="R24" s="3">
        <v>21.747699999999998</v>
      </c>
      <c r="S24" s="3">
        <v>0</v>
      </c>
      <c r="T24" s="3">
        <v>0</v>
      </c>
      <c r="U24" s="3">
        <v>189.0377</v>
      </c>
      <c r="W24" t="s">
        <v>1</v>
      </c>
    </row>
    <row r="25" spans="5:23" x14ac:dyDescent="0.25">
      <c r="E25" t="s">
        <v>364</v>
      </c>
      <c r="F25" t="s">
        <v>366</v>
      </c>
      <c r="G25" t="s">
        <v>1</v>
      </c>
      <c r="H25" t="s">
        <v>0</v>
      </c>
      <c r="I25" t="s">
        <v>305</v>
      </c>
      <c r="J25" t="s">
        <v>306</v>
      </c>
      <c r="K25">
        <v>45</v>
      </c>
      <c r="L25">
        <v>45</v>
      </c>
      <c r="M25" t="s">
        <v>268</v>
      </c>
      <c r="N25" t="s">
        <v>269</v>
      </c>
      <c r="O25" s="3">
        <v>0</v>
      </c>
      <c r="P25" s="3">
        <v>0</v>
      </c>
      <c r="Q25" s="3">
        <v>411.58</v>
      </c>
      <c r="R25" s="3">
        <v>53.505400000000002</v>
      </c>
      <c r="S25" s="3">
        <v>0</v>
      </c>
      <c r="T25" s="3">
        <v>0</v>
      </c>
      <c r="U25" s="3">
        <v>465.08539999999999</v>
      </c>
      <c r="W25" t="s">
        <v>1</v>
      </c>
    </row>
    <row r="26" spans="5:23" x14ac:dyDescent="0.25">
      <c r="E26" t="s">
        <v>364</v>
      </c>
      <c r="F26" t="s">
        <v>366</v>
      </c>
      <c r="G26" t="s">
        <v>1</v>
      </c>
      <c r="H26" t="s">
        <v>0</v>
      </c>
      <c r="I26" t="s">
        <v>305</v>
      </c>
      <c r="J26" t="s">
        <v>306</v>
      </c>
      <c r="K26">
        <v>44</v>
      </c>
      <c r="L26">
        <v>44</v>
      </c>
      <c r="M26" t="s">
        <v>148</v>
      </c>
      <c r="N26" t="s">
        <v>29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W26" t="s">
        <v>1</v>
      </c>
    </row>
    <row r="27" spans="5:23" x14ac:dyDescent="0.25">
      <c r="E27" t="s">
        <v>364</v>
      </c>
      <c r="F27" t="s">
        <v>366</v>
      </c>
      <c r="G27" t="s">
        <v>1</v>
      </c>
      <c r="H27" t="s">
        <v>0</v>
      </c>
      <c r="I27" t="s">
        <v>305</v>
      </c>
      <c r="J27" t="s">
        <v>306</v>
      </c>
      <c r="K27">
        <v>43</v>
      </c>
      <c r="L27">
        <v>43</v>
      </c>
      <c r="M27" t="s">
        <v>270</v>
      </c>
      <c r="N27" t="s">
        <v>271</v>
      </c>
      <c r="O27" s="3">
        <v>0</v>
      </c>
      <c r="P27" s="3">
        <v>0</v>
      </c>
      <c r="Q27" s="3">
        <v>159.44</v>
      </c>
      <c r="R27" s="3">
        <v>20.7272</v>
      </c>
      <c r="S27" s="3">
        <v>0</v>
      </c>
      <c r="T27" s="3">
        <v>0</v>
      </c>
      <c r="U27" s="3">
        <v>180.16720000000001</v>
      </c>
      <c r="W27" t="s">
        <v>1</v>
      </c>
    </row>
    <row r="28" spans="5:23" x14ac:dyDescent="0.25">
      <c r="E28" t="s">
        <v>364</v>
      </c>
      <c r="F28" t="s">
        <v>366</v>
      </c>
      <c r="G28" t="s">
        <v>1</v>
      </c>
      <c r="H28" t="s">
        <v>0</v>
      </c>
      <c r="I28" t="s">
        <v>305</v>
      </c>
      <c r="J28" t="s">
        <v>306</v>
      </c>
      <c r="K28">
        <v>42</v>
      </c>
      <c r="L28">
        <v>42</v>
      </c>
      <c r="M28" t="s">
        <v>280</v>
      </c>
      <c r="N28" t="s">
        <v>281</v>
      </c>
      <c r="O28" s="3">
        <v>0</v>
      </c>
      <c r="P28" s="3">
        <v>0</v>
      </c>
      <c r="Q28" s="3">
        <v>302.5</v>
      </c>
      <c r="R28" s="3">
        <v>39.325000000000003</v>
      </c>
      <c r="S28" s="3">
        <v>0</v>
      </c>
      <c r="T28" s="3">
        <v>0</v>
      </c>
      <c r="U28" s="3">
        <v>341.82499999999999</v>
      </c>
      <c r="W28" t="s">
        <v>1</v>
      </c>
    </row>
    <row r="29" spans="5:23" x14ac:dyDescent="0.25">
      <c r="E29" t="s">
        <v>364</v>
      </c>
      <c r="F29" t="s">
        <v>366</v>
      </c>
      <c r="G29" t="s">
        <v>1</v>
      </c>
      <c r="H29" t="s">
        <v>0</v>
      </c>
      <c r="I29" t="s">
        <v>305</v>
      </c>
      <c r="J29" t="s">
        <v>306</v>
      </c>
      <c r="K29">
        <v>41</v>
      </c>
      <c r="L29">
        <v>41</v>
      </c>
      <c r="M29" t="s">
        <v>223</v>
      </c>
      <c r="N29" t="s">
        <v>224</v>
      </c>
      <c r="O29" s="3">
        <v>0</v>
      </c>
      <c r="P29" s="3">
        <v>0</v>
      </c>
      <c r="Q29" s="3">
        <v>172.5</v>
      </c>
      <c r="R29" s="3">
        <v>22.425000000000001</v>
      </c>
      <c r="S29" s="3">
        <v>0</v>
      </c>
      <c r="T29" s="3">
        <v>0</v>
      </c>
      <c r="U29" s="3">
        <v>194.92500000000001</v>
      </c>
      <c r="W29" t="s">
        <v>1</v>
      </c>
    </row>
    <row r="30" spans="5:23" x14ac:dyDescent="0.25">
      <c r="E30" t="s">
        <v>364</v>
      </c>
      <c r="F30" t="s">
        <v>365</v>
      </c>
      <c r="G30" t="s">
        <v>1</v>
      </c>
      <c r="H30" t="s">
        <v>0</v>
      </c>
      <c r="I30" t="s">
        <v>305</v>
      </c>
      <c r="J30" t="s">
        <v>306</v>
      </c>
      <c r="K30">
        <v>40</v>
      </c>
      <c r="L30">
        <v>40</v>
      </c>
      <c r="M30" t="s">
        <v>217</v>
      </c>
      <c r="N30" t="s">
        <v>218</v>
      </c>
      <c r="O30" s="3">
        <v>0</v>
      </c>
      <c r="P30" s="3">
        <v>0</v>
      </c>
      <c r="Q30" s="3">
        <v>172.5</v>
      </c>
      <c r="R30" s="3">
        <v>22.425000000000001</v>
      </c>
      <c r="S30" s="3">
        <v>0</v>
      </c>
      <c r="T30" s="3">
        <v>0</v>
      </c>
      <c r="U30" s="3">
        <v>194.92500000000001</v>
      </c>
      <c r="W30" t="s">
        <v>1</v>
      </c>
    </row>
    <row r="31" spans="5:23" x14ac:dyDescent="0.25">
      <c r="E31" t="s">
        <v>364</v>
      </c>
      <c r="F31" t="s">
        <v>365</v>
      </c>
      <c r="G31" t="s">
        <v>1</v>
      </c>
      <c r="H31" t="s">
        <v>0</v>
      </c>
      <c r="I31" t="s">
        <v>305</v>
      </c>
      <c r="J31" t="s">
        <v>306</v>
      </c>
      <c r="K31">
        <v>39</v>
      </c>
      <c r="L31">
        <v>39</v>
      </c>
      <c r="M31" t="s">
        <v>221</v>
      </c>
      <c r="N31" t="s">
        <v>222</v>
      </c>
      <c r="O31" s="3">
        <v>0</v>
      </c>
      <c r="P31" s="3">
        <v>0</v>
      </c>
      <c r="Q31" s="3">
        <v>432.31</v>
      </c>
      <c r="R31" s="3">
        <v>56.200300000000006</v>
      </c>
      <c r="S31" s="3">
        <v>0</v>
      </c>
      <c r="T31" s="3">
        <v>0</v>
      </c>
      <c r="U31" s="3">
        <v>488.51030000000003</v>
      </c>
      <c r="W31" t="s">
        <v>1</v>
      </c>
    </row>
    <row r="32" spans="5:23" x14ac:dyDescent="0.25">
      <c r="E32" t="s">
        <v>364</v>
      </c>
      <c r="F32" t="s">
        <v>365</v>
      </c>
      <c r="G32" t="s">
        <v>1</v>
      </c>
      <c r="H32" t="s">
        <v>0</v>
      </c>
      <c r="I32" t="s">
        <v>305</v>
      </c>
      <c r="J32" t="s">
        <v>306</v>
      </c>
      <c r="K32">
        <v>38</v>
      </c>
      <c r="L32">
        <v>38</v>
      </c>
      <c r="M32" t="s">
        <v>203</v>
      </c>
      <c r="N32" t="s">
        <v>204</v>
      </c>
      <c r="O32" s="3">
        <v>0</v>
      </c>
      <c r="P32" s="3">
        <v>0</v>
      </c>
      <c r="Q32" s="3">
        <v>286.63</v>
      </c>
      <c r="R32" s="3">
        <v>37.261899999999997</v>
      </c>
      <c r="S32" s="3">
        <v>0</v>
      </c>
      <c r="T32" s="3">
        <v>0</v>
      </c>
      <c r="U32" s="3">
        <v>323.89189999999996</v>
      </c>
      <c r="W32" t="s">
        <v>1</v>
      </c>
    </row>
    <row r="33" spans="5:23" x14ac:dyDescent="0.25">
      <c r="E33" t="s">
        <v>334</v>
      </c>
      <c r="F33" t="s">
        <v>339</v>
      </c>
      <c r="G33" t="s">
        <v>1</v>
      </c>
      <c r="H33" t="s">
        <v>0</v>
      </c>
      <c r="I33" t="s">
        <v>305</v>
      </c>
      <c r="J33" t="s">
        <v>306</v>
      </c>
      <c r="K33">
        <v>37</v>
      </c>
      <c r="L33">
        <v>37</v>
      </c>
      <c r="M33" t="s">
        <v>205</v>
      </c>
      <c r="N33" t="s">
        <v>206</v>
      </c>
      <c r="O33" s="3">
        <v>0</v>
      </c>
      <c r="P33" s="3">
        <v>0</v>
      </c>
      <c r="Q33" s="3">
        <v>452.37</v>
      </c>
      <c r="R33" s="3">
        <v>58.808100000000003</v>
      </c>
      <c r="S33" s="3">
        <v>0</v>
      </c>
      <c r="T33" s="3">
        <v>0</v>
      </c>
      <c r="U33" s="3">
        <v>511.17810000000003</v>
      </c>
      <c r="W33" t="s">
        <v>1</v>
      </c>
    </row>
    <row r="34" spans="5:23" x14ac:dyDescent="0.25">
      <c r="E34" t="s">
        <v>334</v>
      </c>
      <c r="F34" t="s">
        <v>339</v>
      </c>
      <c r="G34" t="s">
        <v>1</v>
      </c>
      <c r="H34" t="s">
        <v>0</v>
      </c>
      <c r="I34" t="s">
        <v>305</v>
      </c>
      <c r="J34" t="s">
        <v>306</v>
      </c>
      <c r="K34">
        <v>36</v>
      </c>
      <c r="L34">
        <v>36</v>
      </c>
      <c r="M34" t="s">
        <v>201</v>
      </c>
      <c r="N34" t="s">
        <v>202</v>
      </c>
      <c r="O34" s="3">
        <v>0</v>
      </c>
      <c r="P34" s="3">
        <v>0</v>
      </c>
      <c r="Q34" s="90">
        <v>190.92</v>
      </c>
      <c r="R34" s="3">
        <v>24.819599999999998</v>
      </c>
      <c r="S34" s="3">
        <v>0</v>
      </c>
      <c r="T34" s="3">
        <v>0</v>
      </c>
      <c r="U34" s="3">
        <v>215.7396</v>
      </c>
      <c r="W34" t="s">
        <v>1</v>
      </c>
    </row>
    <row r="35" spans="5:23" x14ac:dyDescent="0.25">
      <c r="E35" t="s">
        <v>334</v>
      </c>
      <c r="F35" t="s">
        <v>338</v>
      </c>
      <c r="G35" t="s">
        <v>1</v>
      </c>
      <c r="H35" t="s">
        <v>0</v>
      </c>
      <c r="I35" t="s">
        <v>305</v>
      </c>
      <c r="J35" t="s">
        <v>306</v>
      </c>
      <c r="K35">
        <v>35</v>
      </c>
      <c r="L35">
        <v>35</v>
      </c>
      <c r="M35" t="s">
        <v>217</v>
      </c>
      <c r="N35" t="s">
        <v>218</v>
      </c>
      <c r="O35" s="3">
        <v>0</v>
      </c>
      <c r="P35" s="3">
        <v>0</v>
      </c>
      <c r="Q35" s="90">
        <v>172.5</v>
      </c>
      <c r="R35" s="3">
        <v>22.425000000000001</v>
      </c>
      <c r="S35" s="3">
        <v>0</v>
      </c>
      <c r="T35" s="3">
        <v>0</v>
      </c>
      <c r="U35" s="3">
        <v>194.92500000000001</v>
      </c>
      <c r="W35" t="s">
        <v>1</v>
      </c>
    </row>
    <row r="36" spans="5:23" x14ac:dyDescent="0.25">
      <c r="E36" t="s">
        <v>334</v>
      </c>
      <c r="F36" t="s">
        <v>337</v>
      </c>
      <c r="G36" t="s">
        <v>1</v>
      </c>
      <c r="H36" t="s">
        <v>0</v>
      </c>
      <c r="I36" t="s">
        <v>305</v>
      </c>
      <c r="J36" t="s">
        <v>306</v>
      </c>
      <c r="K36">
        <v>34</v>
      </c>
      <c r="L36">
        <v>34</v>
      </c>
      <c r="M36" t="s">
        <v>203</v>
      </c>
      <c r="N36" t="s">
        <v>204</v>
      </c>
      <c r="O36" s="3">
        <v>0</v>
      </c>
      <c r="P36" s="3">
        <v>0</v>
      </c>
      <c r="Q36" s="90">
        <v>286.63</v>
      </c>
      <c r="R36" s="3">
        <v>37.261899999999997</v>
      </c>
      <c r="S36" s="3">
        <v>0</v>
      </c>
      <c r="T36" s="3">
        <v>0</v>
      </c>
      <c r="U36" s="3">
        <v>323.89189999999996</v>
      </c>
      <c r="W36" t="s">
        <v>1</v>
      </c>
    </row>
    <row r="37" spans="5:23" x14ac:dyDescent="0.25">
      <c r="E37" t="s">
        <v>334</v>
      </c>
      <c r="F37" t="s">
        <v>336</v>
      </c>
      <c r="G37" t="s">
        <v>1</v>
      </c>
      <c r="H37" t="s">
        <v>0</v>
      </c>
      <c r="I37" t="s">
        <v>305</v>
      </c>
      <c r="J37" t="s">
        <v>306</v>
      </c>
      <c r="K37">
        <v>33</v>
      </c>
      <c r="L37">
        <v>33</v>
      </c>
      <c r="M37" t="s">
        <v>270</v>
      </c>
      <c r="N37" t="s">
        <v>271</v>
      </c>
      <c r="O37" s="3">
        <v>0</v>
      </c>
      <c r="P37" s="3">
        <v>0</v>
      </c>
      <c r="Q37" s="90">
        <v>478.32</v>
      </c>
      <c r="R37" s="3">
        <v>62.181600000000003</v>
      </c>
      <c r="S37" s="3">
        <v>0</v>
      </c>
      <c r="T37" s="3">
        <v>0</v>
      </c>
      <c r="U37" s="3">
        <v>540.50160000000005</v>
      </c>
      <c r="W37" t="s">
        <v>1</v>
      </c>
    </row>
    <row r="38" spans="5:23" x14ac:dyDescent="0.25">
      <c r="E38" t="s">
        <v>334</v>
      </c>
      <c r="F38" t="s">
        <v>336</v>
      </c>
      <c r="G38" t="s">
        <v>1</v>
      </c>
      <c r="H38" t="s">
        <v>0</v>
      </c>
      <c r="I38" t="s">
        <v>305</v>
      </c>
      <c r="J38" t="s">
        <v>306</v>
      </c>
      <c r="K38">
        <v>32</v>
      </c>
      <c r="L38">
        <v>32</v>
      </c>
      <c r="M38" t="s">
        <v>266</v>
      </c>
      <c r="N38" t="s">
        <v>267</v>
      </c>
      <c r="O38" s="3">
        <v>0</v>
      </c>
      <c r="P38" s="3">
        <v>0</v>
      </c>
      <c r="Q38" s="90">
        <v>501.87</v>
      </c>
      <c r="R38" s="3">
        <v>65.243099999999998</v>
      </c>
      <c r="S38" s="3">
        <v>0</v>
      </c>
      <c r="T38" s="3">
        <v>0</v>
      </c>
      <c r="U38" s="3">
        <v>567.11310000000003</v>
      </c>
      <c r="W38" t="s">
        <v>1</v>
      </c>
    </row>
    <row r="39" spans="5:23" x14ac:dyDescent="0.25">
      <c r="E39" t="s">
        <v>334</v>
      </c>
      <c r="F39" t="s">
        <v>336</v>
      </c>
      <c r="G39" t="s">
        <v>1</v>
      </c>
      <c r="H39" t="s">
        <v>0</v>
      </c>
      <c r="I39" t="s">
        <v>305</v>
      </c>
      <c r="J39" t="s">
        <v>306</v>
      </c>
      <c r="K39">
        <v>31</v>
      </c>
      <c r="L39">
        <v>31</v>
      </c>
      <c r="M39" t="s">
        <v>268</v>
      </c>
      <c r="N39" t="s">
        <v>269</v>
      </c>
      <c r="O39" s="3">
        <v>0</v>
      </c>
      <c r="P39" s="3">
        <v>0</v>
      </c>
      <c r="Q39" s="90">
        <v>1234.74</v>
      </c>
      <c r="R39" s="3">
        <v>160.5162</v>
      </c>
      <c r="S39" s="3">
        <v>0</v>
      </c>
      <c r="T39" s="3">
        <v>0</v>
      </c>
      <c r="U39" s="3">
        <v>1395.2562</v>
      </c>
      <c r="W39" t="s">
        <v>1</v>
      </c>
    </row>
    <row r="40" spans="5:23" x14ac:dyDescent="0.25">
      <c r="E40" t="s">
        <v>334</v>
      </c>
      <c r="F40" t="s">
        <v>335</v>
      </c>
      <c r="G40" t="s">
        <v>1</v>
      </c>
      <c r="H40" t="s">
        <v>0</v>
      </c>
      <c r="I40" t="s">
        <v>305</v>
      </c>
      <c r="J40" t="s">
        <v>306</v>
      </c>
      <c r="K40">
        <v>30</v>
      </c>
      <c r="L40">
        <v>30</v>
      </c>
      <c r="M40" t="s">
        <v>280</v>
      </c>
      <c r="N40" t="s">
        <v>281</v>
      </c>
      <c r="O40" s="3">
        <v>0</v>
      </c>
      <c r="P40" s="3">
        <v>0</v>
      </c>
      <c r="Q40" s="90">
        <v>302.5</v>
      </c>
      <c r="R40" s="3">
        <v>39.325000000000003</v>
      </c>
      <c r="S40" s="3">
        <v>0</v>
      </c>
      <c r="T40" s="3">
        <v>0</v>
      </c>
      <c r="U40" s="3">
        <v>341.82499999999999</v>
      </c>
      <c r="W40" t="s">
        <v>1</v>
      </c>
    </row>
    <row r="41" spans="5:23" x14ac:dyDescent="0.25">
      <c r="E41" t="s">
        <v>334</v>
      </c>
      <c r="F41" t="s">
        <v>335</v>
      </c>
      <c r="G41" t="s">
        <v>1</v>
      </c>
      <c r="H41" t="s">
        <v>0</v>
      </c>
      <c r="I41" t="s">
        <v>305</v>
      </c>
      <c r="J41" t="s">
        <v>306</v>
      </c>
      <c r="K41">
        <v>29</v>
      </c>
      <c r="L41">
        <v>29</v>
      </c>
      <c r="M41" t="s">
        <v>223</v>
      </c>
      <c r="N41" t="s">
        <v>224</v>
      </c>
      <c r="O41" s="3">
        <v>0</v>
      </c>
      <c r="P41" s="3">
        <v>0</v>
      </c>
      <c r="Q41" s="90">
        <v>172.5</v>
      </c>
      <c r="R41" s="3">
        <v>22.425000000000001</v>
      </c>
      <c r="S41" s="3">
        <v>0</v>
      </c>
      <c r="T41" s="3">
        <v>0</v>
      </c>
      <c r="U41" s="3">
        <v>194.92500000000001</v>
      </c>
      <c r="W41" t="s">
        <v>1</v>
      </c>
    </row>
    <row r="42" spans="5:23" x14ac:dyDescent="0.25">
      <c r="E42" t="s">
        <v>334</v>
      </c>
      <c r="F42" t="s">
        <v>335</v>
      </c>
      <c r="G42" t="s">
        <v>1</v>
      </c>
      <c r="H42" t="s">
        <v>0</v>
      </c>
      <c r="I42" t="s">
        <v>305</v>
      </c>
      <c r="J42" t="s">
        <v>306</v>
      </c>
      <c r="K42">
        <v>28</v>
      </c>
      <c r="L42">
        <v>28</v>
      </c>
      <c r="M42" t="s">
        <v>221</v>
      </c>
      <c r="N42" t="s">
        <v>222</v>
      </c>
      <c r="O42" s="3">
        <v>0</v>
      </c>
      <c r="P42" s="3">
        <v>0</v>
      </c>
      <c r="Q42" s="90">
        <v>432.31</v>
      </c>
      <c r="R42" s="3">
        <v>56.200300000000006</v>
      </c>
      <c r="S42" s="3">
        <v>0</v>
      </c>
      <c r="T42" s="3">
        <v>0</v>
      </c>
      <c r="U42" s="3">
        <v>488.51030000000003</v>
      </c>
      <c r="W42" t="s">
        <v>1</v>
      </c>
    </row>
    <row r="43" spans="5:23" x14ac:dyDescent="0.25">
      <c r="E43" t="s">
        <v>334</v>
      </c>
      <c r="F43" t="s">
        <v>335</v>
      </c>
      <c r="G43" t="s">
        <v>1</v>
      </c>
      <c r="H43" t="s">
        <v>0</v>
      </c>
      <c r="I43" t="s">
        <v>305</v>
      </c>
      <c r="J43" t="s">
        <v>306</v>
      </c>
      <c r="K43">
        <v>27</v>
      </c>
      <c r="L43">
        <v>27</v>
      </c>
      <c r="M43" t="s">
        <v>219</v>
      </c>
      <c r="N43" t="s">
        <v>220</v>
      </c>
      <c r="O43" s="3">
        <v>0</v>
      </c>
      <c r="P43" s="3">
        <v>0</v>
      </c>
      <c r="Q43" s="90">
        <v>825</v>
      </c>
      <c r="R43" s="3">
        <v>107.25</v>
      </c>
      <c r="S43" s="3">
        <v>0</v>
      </c>
      <c r="T43" s="3">
        <v>0</v>
      </c>
      <c r="U43" s="3">
        <v>932.25</v>
      </c>
      <c r="W43" t="s">
        <v>1</v>
      </c>
    </row>
    <row r="44" spans="5:23" x14ac:dyDescent="0.25">
      <c r="E44" t="s">
        <v>309</v>
      </c>
      <c r="F44" t="s">
        <v>313</v>
      </c>
      <c r="G44" t="s">
        <v>1</v>
      </c>
      <c r="H44" t="s">
        <v>0</v>
      </c>
      <c r="I44" t="s">
        <v>305</v>
      </c>
      <c r="J44" t="s">
        <v>306</v>
      </c>
      <c r="K44">
        <v>26</v>
      </c>
      <c r="L44">
        <v>26</v>
      </c>
      <c r="M44" t="s">
        <v>205</v>
      </c>
      <c r="N44" t="s">
        <v>206</v>
      </c>
      <c r="O44" s="3">
        <v>0</v>
      </c>
      <c r="P44" s="3">
        <v>0</v>
      </c>
      <c r="Q44" s="3">
        <v>452.37</v>
      </c>
      <c r="R44" s="3">
        <v>58.808100000000003</v>
      </c>
      <c r="S44" s="3">
        <v>0</v>
      </c>
      <c r="T44" s="3">
        <v>0</v>
      </c>
      <c r="U44" s="3">
        <v>511.17810000000003</v>
      </c>
      <c r="W44" t="s">
        <v>1</v>
      </c>
    </row>
    <row r="45" spans="5:23" x14ac:dyDescent="0.25">
      <c r="E45" t="s">
        <v>309</v>
      </c>
      <c r="F45" t="s">
        <v>313</v>
      </c>
      <c r="G45" t="s">
        <v>1</v>
      </c>
      <c r="H45" t="s">
        <v>0</v>
      </c>
      <c r="I45" t="s">
        <v>305</v>
      </c>
      <c r="J45" t="s">
        <v>306</v>
      </c>
      <c r="K45">
        <v>25</v>
      </c>
      <c r="L45">
        <v>25</v>
      </c>
      <c r="M45" t="s">
        <v>205</v>
      </c>
      <c r="N45" t="s">
        <v>206</v>
      </c>
      <c r="O45" s="3">
        <v>0</v>
      </c>
      <c r="P45" s="3">
        <v>0</v>
      </c>
      <c r="Q45" s="3">
        <v>452.37</v>
      </c>
      <c r="R45" s="3">
        <v>58.808100000000003</v>
      </c>
      <c r="S45" s="3">
        <v>0</v>
      </c>
      <c r="T45" s="3">
        <v>0</v>
      </c>
      <c r="U45" s="3">
        <v>511.17810000000003</v>
      </c>
      <c r="W45" t="s">
        <v>1</v>
      </c>
    </row>
    <row r="46" spans="5:23" x14ac:dyDescent="0.25">
      <c r="E46" t="s">
        <v>309</v>
      </c>
      <c r="F46" t="s">
        <v>313</v>
      </c>
      <c r="G46" t="s">
        <v>1</v>
      </c>
      <c r="H46" t="s">
        <v>0</v>
      </c>
      <c r="I46" t="s">
        <v>305</v>
      </c>
      <c r="J46" t="s">
        <v>306</v>
      </c>
      <c r="K46">
        <v>24</v>
      </c>
      <c r="L46">
        <v>24</v>
      </c>
      <c r="M46" t="s">
        <v>205</v>
      </c>
      <c r="N46" t="s">
        <v>206</v>
      </c>
      <c r="O46" s="3">
        <v>0</v>
      </c>
      <c r="P46" s="3">
        <v>0</v>
      </c>
      <c r="Q46" s="3">
        <v>452.37</v>
      </c>
      <c r="R46" s="3">
        <v>58.808100000000003</v>
      </c>
      <c r="S46" s="3">
        <v>0</v>
      </c>
      <c r="T46" s="3">
        <v>0</v>
      </c>
      <c r="U46" s="3">
        <v>511.17810000000003</v>
      </c>
      <c r="W46" t="s">
        <v>1</v>
      </c>
    </row>
    <row r="47" spans="5:23" x14ac:dyDescent="0.25">
      <c r="E47" t="s">
        <v>309</v>
      </c>
      <c r="F47" t="s">
        <v>312</v>
      </c>
      <c r="G47" t="s">
        <v>1</v>
      </c>
      <c r="H47" t="s">
        <v>0</v>
      </c>
      <c r="I47" t="s">
        <v>305</v>
      </c>
      <c r="J47" t="s">
        <v>306</v>
      </c>
      <c r="K47">
        <v>23</v>
      </c>
      <c r="L47">
        <v>23</v>
      </c>
      <c r="M47" t="s">
        <v>148</v>
      </c>
      <c r="N47" t="s">
        <v>29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W47" t="s">
        <v>1</v>
      </c>
    </row>
    <row r="48" spans="5:23" x14ac:dyDescent="0.25">
      <c r="E48" t="s">
        <v>309</v>
      </c>
      <c r="F48" t="s">
        <v>312</v>
      </c>
      <c r="G48" t="s">
        <v>1</v>
      </c>
      <c r="H48" t="s">
        <v>0</v>
      </c>
      <c r="I48" t="s">
        <v>305</v>
      </c>
      <c r="J48" t="s">
        <v>306</v>
      </c>
      <c r="K48">
        <v>22</v>
      </c>
      <c r="L48">
        <v>22</v>
      </c>
      <c r="M48" t="s">
        <v>201</v>
      </c>
      <c r="N48" t="s">
        <v>202</v>
      </c>
      <c r="O48" s="3">
        <v>0</v>
      </c>
      <c r="P48" s="3">
        <v>0</v>
      </c>
      <c r="Q48" s="3">
        <v>190.92</v>
      </c>
      <c r="R48" s="3">
        <v>24.819599999999998</v>
      </c>
      <c r="S48" s="3">
        <v>0</v>
      </c>
      <c r="T48" s="3">
        <v>0</v>
      </c>
      <c r="U48" s="3">
        <v>215.7396</v>
      </c>
      <c r="W48" t="s">
        <v>1</v>
      </c>
    </row>
    <row r="49" spans="5:23" x14ac:dyDescent="0.25">
      <c r="E49" t="s">
        <v>309</v>
      </c>
      <c r="F49" t="s">
        <v>312</v>
      </c>
      <c r="G49" t="s">
        <v>1</v>
      </c>
      <c r="H49" t="s">
        <v>0</v>
      </c>
      <c r="I49" t="s">
        <v>305</v>
      </c>
      <c r="J49" t="s">
        <v>306</v>
      </c>
      <c r="K49">
        <v>21</v>
      </c>
      <c r="L49">
        <v>21</v>
      </c>
      <c r="M49" t="s">
        <v>221</v>
      </c>
      <c r="N49" t="s">
        <v>222</v>
      </c>
      <c r="O49" s="3">
        <v>0</v>
      </c>
      <c r="P49" s="3">
        <v>0</v>
      </c>
      <c r="Q49" s="3">
        <v>432.31</v>
      </c>
      <c r="R49" s="3">
        <v>56.200300000000006</v>
      </c>
      <c r="S49" s="3">
        <v>0</v>
      </c>
      <c r="T49" s="3">
        <v>0</v>
      </c>
      <c r="U49" s="3">
        <v>488.51030000000003</v>
      </c>
      <c r="W49" t="s">
        <v>1</v>
      </c>
    </row>
    <row r="50" spans="5:23" x14ac:dyDescent="0.25">
      <c r="E50" t="s">
        <v>309</v>
      </c>
      <c r="F50" t="s">
        <v>312</v>
      </c>
      <c r="G50" t="s">
        <v>1</v>
      </c>
      <c r="H50" t="s">
        <v>0</v>
      </c>
      <c r="I50" t="s">
        <v>305</v>
      </c>
      <c r="J50" t="s">
        <v>306</v>
      </c>
      <c r="K50">
        <v>20</v>
      </c>
      <c r="L50">
        <v>20</v>
      </c>
      <c r="M50" t="s">
        <v>203</v>
      </c>
      <c r="N50" t="s">
        <v>204</v>
      </c>
      <c r="O50" s="3">
        <v>0</v>
      </c>
      <c r="P50" s="3">
        <v>0</v>
      </c>
      <c r="Q50" s="3">
        <v>286.63</v>
      </c>
      <c r="R50" s="3">
        <v>37.261899999999997</v>
      </c>
      <c r="S50" s="3">
        <v>0</v>
      </c>
      <c r="T50" s="3">
        <v>0</v>
      </c>
      <c r="U50" s="3">
        <v>323.89189999999996</v>
      </c>
      <c r="W50" t="s">
        <v>1</v>
      </c>
    </row>
    <row r="51" spans="5:23" x14ac:dyDescent="0.25">
      <c r="E51" t="s">
        <v>309</v>
      </c>
      <c r="F51" t="s">
        <v>311</v>
      </c>
      <c r="G51" t="s">
        <v>1</v>
      </c>
      <c r="H51" t="s">
        <v>0</v>
      </c>
      <c r="I51" t="s">
        <v>305</v>
      </c>
      <c r="J51" t="s">
        <v>306</v>
      </c>
      <c r="K51">
        <v>19</v>
      </c>
      <c r="L51">
        <v>19</v>
      </c>
      <c r="M51" t="s">
        <v>148</v>
      </c>
      <c r="N51" t="s">
        <v>29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W51" t="s">
        <v>1</v>
      </c>
    </row>
    <row r="52" spans="5:23" x14ac:dyDescent="0.25">
      <c r="E52" t="s">
        <v>309</v>
      </c>
      <c r="F52" t="s">
        <v>311</v>
      </c>
      <c r="G52" t="s">
        <v>1</v>
      </c>
      <c r="H52" t="s">
        <v>0</v>
      </c>
      <c r="I52" t="s">
        <v>305</v>
      </c>
      <c r="J52" t="s">
        <v>306</v>
      </c>
      <c r="K52">
        <v>18</v>
      </c>
      <c r="L52">
        <v>18</v>
      </c>
      <c r="M52" t="s">
        <v>148</v>
      </c>
      <c r="N52" t="s">
        <v>29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W52" t="s">
        <v>1</v>
      </c>
    </row>
    <row r="53" spans="5:23" x14ac:dyDescent="0.25">
      <c r="E53" t="s">
        <v>309</v>
      </c>
      <c r="F53" t="s">
        <v>311</v>
      </c>
      <c r="G53" t="s">
        <v>1</v>
      </c>
      <c r="H53" t="s">
        <v>0</v>
      </c>
      <c r="I53" t="s">
        <v>305</v>
      </c>
      <c r="J53" t="s">
        <v>306</v>
      </c>
      <c r="K53">
        <v>17</v>
      </c>
      <c r="L53">
        <v>17</v>
      </c>
      <c r="M53" t="s">
        <v>148</v>
      </c>
      <c r="N53" t="s">
        <v>29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W53" t="s">
        <v>1</v>
      </c>
    </row>
    <row r="54" spans="5:23" x14ac:dyDescent="0.25">
      <c r="E54" t="s">
        <v>309</v>
      </c>
      <c r="F54" t="s">
        <v>311</v>
      </c>
      <c r="G54" t="s">
        <v>1</v>
      </c>
      <c r="H54" t="s">
        <v>0</v>
      </c>
      <c r="I54" t="s">
        <v>305</v>
      </c>
      <c r="J54" t="s">
        <v>306</v>
      </c>
      <c r="K54">
        <v>16</v>
      </c>
      <c r="L54">
        <v>16</v>
      </c>
      <c r="M54" t="s">
        <v>217</v>
      </c>
      <c r="N54" t="s">
        <v>218</v>
      </c>
      <c r="O54" s="3">
        <v>0</v>
      </c>
      <c r="P54" s="3">
        <v>0</v>
      </c>
      <c r="Q54" s="3">
        <v>172.5</v>
      </c>
      <c r="R54" s="3">
        <v>22.425000000000001</v>
      </c>
      <c r="S54" s="3">
        <v>0</v>
      </c>
      <c r="T54" s="3">
        <v>0</v>
      </c>
      <c r="U54" s="3">
        <v>194.92500000000001</v>
      </c>
      <c r="W54" t="s">
        <v>1</v>
      </c>
    </row>
    <row r="55" spans="5:23" x14ac:dyDescent="0.25">
      <c r="E55" t="s">
        <v>309</v>
      </c>
      <c r="F55" t="s">
        <v>311</v>
      </c>
      <c r="G55" t="s">
        <v>1</v>
      </c>
      <c r="H55" t="s">
        <v>0</v>
      </c>
      <c r="I55" t="s">
        <v>305</v>
      </c>
      <c r="J55" t="s">
        <v>306</v>
      </c>
      <c r="K55">
        <v>15</v>
      </c>
      <c r="L55">
        <v>15</v>
      </c>
      <c r="M55" t="s">
        <v>280</v>
      </c>
      <c r="N55" t="s">
        <v>281</v>
      </c>
      <c r="O55" s="3">
        <v>0</v>
      </c>
      <c r="P55" s="3">
        <v>0</v>
      </c>
      <c r="Q55" s="3">
        <v>302.5</v>
      </c>
      <c r="R55" s="3">
        <v>39.325000000000003</v>
      </c>
      <c r="S55" s="3">
        <v>0</v>
      </c>
      <c r="T55" s="3">
        <v>0</v>
      </c>
      <c r="U55" s="3">
        <v>341.82499999999999</v>
      </c>
      <c r="W55" t="s">
        <v>1</v>
      </c>
    </row>
    <row r="56" spans="5:23" x14ac:dyDescent="0.25">
      <c r="E56" t="s">
        <v>309</v>
      </c>
      <c r="F56" t="s">
        <v>311</v>
      </c>
      <c r="G56" t="s">
        <v>1</v>
      </c>
      <c r="H56" t="s">
        <v>0</v>
      </c>
      <c r="I56" t="s">
        <v>305</v>
      </c>
      <c r="J56" t="s">
        <v>306</v>
      </c>
      <c r="K56">
        <v>14</v>
      </c>
      <c r="L56">
        <v>14</v>
      </c>
      <c r="M56" t="s">
        <v>223</v>
      </c>
      <c r="N56" t="s">
        <v>224</v>
      </c>
      <c r="O56" s="3">
        <v>0</v>
      </c>
      <c r="P56" s="3">
        <v>0</v>
      </c>
      <c r="Q56" s="3">
        <v>172.5</v>
      </c>
      <c r="R56" s="3">
        <v>22.425000000000001</v>
      </c>
      <c r="S56" s="3">
        <v>0</v>
      </c>
      <c r="T56" s="3">
        <v>0</v>
      </c>
      <c r="U56" s="3">
        <v>194.92500000000001</v>
      </c>
      <c r="W56" t="s">
        <v>1</v>
      </c>
    </row>
    <row r="57" spans="5:23" x14ac:dyDescent="0.25">
      <c r="E57" t="s">
        <v>309</v>
      </c>
      <c r="F57" t="s">
        <v>310</v>
      </c>
      <c r="G57" t="s">
        <v>1</v>
      </c>
      <c r="H57" t="s">
        <v>0</v>
      </c>
      <c r="I57" t="s">
        <v>305</v>
      </c>
      <c r="J57" t="s">
        <v>306</v>
      </c>
      <c r="K57">
        <v>13</v>
      </c>
      <c r="L57">
        <v>13</v>
      </c>
      <c r="M57" t="s">
        <v>219</v>
      </c>
      <c r="N57" t="s">
        <v>220</v>
      </c>
      <c r="O57" s="3">
        <v>0</v>
      </c>
      <c r="P57" s="3">
        <v>0</v>
      </c>
      <c r="Q57" s="3">
        <v>825</v>
      </c>
      <c r="R57" s="3">
        <v>107.25</v>
      </c>
      <c r="S57" s="3">
        <v>0</v>
      </c>
      <c r="T57" s="3">
        <v>0</v>
      </c>
      <c r="U57" s="3">
        <v>932.25</v>
      </c>
      <c r="W57" t="s">
        <v>1</v>
      </c>
    </row>
    <row r="58" spans="5:23" x14ac:dyDescent="0.25">
      <c r="E58" t="s">
        <v>288</v>
      </c>
      <c r="F58" t="s">
        <v>299</v>
      </c>
      <c r="G58" t="s">
        <v>1</v>
      </c>
      <c r="H58" t="s">
        <v>0</v>
      </c>
      <c r="I58" t="s">
        <v>305</v>
      </c>
      <c r="J58" t="s">
        <v>306</v>
      </c>
      <c r="K58">
        <v>12</v>
      </c>
      <c r="L58">
        <v>12</v>
      </c>
      <c r="M58" t="s">
        <v>201</v>
      </c>
      <c r="N58" t="s">
        <v>202</v>
      </c>
      <c r="O58" s="3">
        <v>0</v>
      </c>
      <c r="P58" s="3">
        <v>0</v>
      </c>
      <c r="Q58" s="3">
        <v>190.92</v>
      </c>
      <c r="R58" s="3">
        <v>24.819599999999998</v>
      </c>
      <c r="S58" s="3">
        <v>0</v>
      </c>
      <c r="T58" s="3">
        <v>0</v>
      </c>
      <c r="U58" s="3">
        <v>215.7396</v>
      </c>
      <c r="W58" t="s">
        <v>1</v>
      </c>
    </row>
    <row r="59" spans="5:23" x14ac:dyDescent="0.25">
      <c r="E59" t="s">
        <v>288</v>
      </c>
      <c r="F59" t="s">
        <v>299</v>
      </c>
      <c r="G59" t="s">
        <v>1</v>
      </c>
      <c r="H59" t="s">
        <v>0</v>
      </c>
      <c r="I59" t="s">
        <v>305</v>
      </c>
      <c r="J59" t="s">
        <v>306</v>
      </c>
      <c r="K59">
        <v>11</v>
      </c>
      <c r="L59">
        <v>11</v>
      </c>
      <c r="M59" t="s">
        <v>280</v>
      </c>
      <c r="N59" t="s">
        <v>281</v>
      </c>
      <c r="O59" s="3">
        <v>0</v>
      </c>
      <c r="P59" s="3">
        <v>0</v>
      </c>
      <c r="Q59" s="3">
        <v>302.5</v>
      </c>
      <c r="R59" s="3">
        <v>39.325000000000003</v>
      </c>
      <c r="S59" s="3">
        <v>0</v>
      </c>
      <c r="T59" s="3">
        <v>0</v>
      </c>
      <c r="U59" s="3">
        <v>341.82499999999999</v>
      </c>
      <c r="W59" t="s">
        <v>1</v>
      </c>
    </row>
    <row r="60" spans="5:23" x14ac:dyDescent="0.25">
      <c r="E60" t="s">
        <v>288</v>
      </c>
      <c r="F60" t="s">
        <v>299</v>
      </c>
      <c r="G60" t="s">
        <v>1</v>
      </c>
      <c r="H60" t="s">
        <v>0</v>
      </c>
      <c r="I60" t="s">
        <v>305</v>
      </c>
      <c r="J60" t="s">
        <v>306</v>
      </c>
      <c r="K60">
        <v>10</v>
      </c>
      <c r="L60">
        <v>10</v>
      </c>
      <c r="M60" t="s">
        <v>148</v>
      </c>
      <c r="N60" t="s">
        <v>29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t="s">
        <v>1</v>
      </c>
    </row>
    <row r="61" spans="5:23" x14ac:dyDescent="0.25">
      <c r="E61" t="s">
        <v>288</v>
      </c>
      <c r="F61" t="s">
        <v>299</v>
      </c>
      <c r="G61" t="s">
        <v>1</v>
      </c>
      <c r="H61" t="s">
        <v>0</v>
      </c>
      <c r="I61" t="s">
        <v>305</v>
      </c>
      <c r="J61" t="s">
        <v>306</v>
      </c>
      <c r="K61">
        <v>9</v>
      </c>
      <c r="L61">
        <v>9</v>
      </c>
      <c r="M61" t="s">
        <v>217</v>
      </c>
      <c r="N61" t="s">
        <v>218</v>
      </c>
      <c r="O61" s="3">
        <v>0</v>
      </c>
      <c r="P61" s="3">
        <v>0</v>
      </c>
      <c r="Q61" s="3">
        <v>172.5</v>
      </c>
      <c r="R61" s="3">
        <v>22.425000000000001</v>
      </c>
      <c r="S61" s="3">
        <v>0</v>
      </c>
      <c r="T61" s="3">
        <v>0</v>
      </c>
      <c r="U61" s="3">
        <v>194.92500000000001</v>
      </c>
      <c r="W61" t="s">
        <v>1</v>
      </c>
    </row>
    <row r="62" spans="5:23" x14ac:dyDescent="0.25">
      <c r="E62" t="s">
        <v>288</v>
      </c>
      <c r="F62" t="s">
        <v>299</v>
      </c>
      <c r="G62" t="s">
        <v>1</v>
      </c>
      <c r="H62" t="s">
        <v>0</v>
      </c>
      <c r="I62" t="s">
        <v>305</v>
      </c>
      <c r="J62" t="s">
        <v>306</v>
      </c>
      <c r="K62">
        <v>8</v>
      </c>
      <c r="L62">
        <v>8</v>
      </c>
      <c r="M62" t="s">
        <v>148</v>
      </c>
      <c r="N62" t="s">
        <v>29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t="s">
        <v>1</v>
      </c>
    </row>
    <row r="63" spans="5:23" x14ac:dyDescent="0.25">
      <c r="E63" t="s">
        <v>288</v>
      </c>
      <c r="F63" t="s">
        <v>299</v>
      </c>
      <c r="G63" t="s">
        <v>1</v>
      </c>
      <c r="H63" t="s">
        <v>0</v>
      </c>
      <c r="I63" t="s">
        <v>305</v>
      </c>
      <c r="J63" t="s">
        <v>306</v>
      </c>
      <c r="K63">
        <v>7</v>
      </c>
      <c r="L63">
        <v>7</v>
      </c>
      <c r="M63" t="s">
        <v>148</v>
      </c>
      <c r="N63" t="s">
        <v>29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t="s">
        <v>1</v>
      </c>
    </row>
    <row r="64" spans="5:23" x14ac:dyDescent="0.25">
      <c r="E64" t="s">
        <v>288</v>
      </c>
      <c r="F64" t="s">
        <v>299</v>
      </c>
      <c r="G64" t="s">
        <v>1</v>
      </c>
      <c r="H64" t="s">
        <v>0</v>
      </c>
      <c r="I64" t="s">
        <v>305</v>
      </c>
      <c r="J64" t="s">
        <v>306</v>
      </c>
      <c r="K64">
        <v>6</v>
      </c>
      <c r="L64">
        <v>6</v>
      </c>
      <c r="M64" t="s">
        <v>148</v>
      </c>
      <c r="N64" t="s">
        <v>29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t="s">
        <v>1</v>
      </c>
    </row>
    <row r="65" spans="5:23" x14ac:dyDescent="0.25">
      <c r="E65" t="s">
        <v>288</v>
      </c>
      <c r="F65" t="s">
        <v>289</v>
      </c>
      <c r="G65" t="s">
        <v>1</v>
      </c>
      <c r="H65" t="s">
        <v>0</v>
      </c>
      <c r="I65" t="s">
        <v>305</v>
      </c>
      <c r="J65" t="s">
        <v>306</v>
      </c>
      <c r="K65">
        <v>5</v>
      </c>
      <c r="L65">
        <v>5</v>
      </c>
      <c r="M65" t="s">
        <v>223</v>
      </c>
      <c r="N65" t="s">
        <v>224</v>
      </c>
      <c r="O65" s="3">
        <v>0</v>
      </c>
      <c r="P65" s="3">
        <v>0</v>
      </c>
      <c r="Q65" s="3">
        <v>172.5</v>
      </c>
      <c r="R65" s="3">
        <v>22.425000000000001</v>
      </c>
      <c r="S65" s="3">
        <v>0</v>
      </c>
      <c r="T65" s="3">
        <v>0</v>
      </c>
      <c r="U65" s="3">
        <v>194.92500000000001</v>
      </c>
      <c r="W65" t="s">
        <v>1</v>
      </c>
    </row>
    <row r="66" spans="5:23" x14ac:dyDescent="0.25">
      <c r="E66" t="s">
        <v>288</v>
      </c>
      <c r="F66" t="s">
        <v>289</v>
      </c>
      <c r="G66" t="s">
        <v>1</v>
      </c>
      <c r="H66" t="s">
        <v>0</v>
      </c>
      <c r="I66" t="s">
        <v>305</v>
      </c>
      <c r="J66" t="s">
        <v>306</v>
      </c>
      <c r="K66">
        <v>4</v>
      </c>
      <c r="L66">
        <v>4</v>
      </c>
      <c r="M66" t="s">
        <v>148</v>
      </c>
      <c r="N66" t="s">
        <v>29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t="s">
        <v>1</v>
      </c>
    </row>
    <row r="67" spans="5:23" x14ac:dyDescent="0.25">
      <c r="E67" t="s">
        <v>288</v>
      </c>
      <c r="F67" t="s">
        <v>289</v>
      </c>
      <c r="G67" t="s">
        <v>1</v>
      </c>
      <c r="H67" t="s">
        <v>0</v>
      </c>
      <c r="I67" t="s">
        <v>305</v>
      </c>
      <c r="J67" t="s">
        <v>306</v>
      </c>
      <c r="K67">
        <v>3</v>
      </c>
      <c r="L67">
        <v>3</v>
      </c>
      <c r="M67" t="s">
        <v>219</v>
      </c>
      <c r="N67" t="s">
        <v>220</v>
      </c>
      <c r="O67" s="3">
        <v>0</v>
      </c>
      <c r="P67" s="3">
        <v>0</v>
      </c>
      <c r="Q67" s="3">
        <v>825</v>
      </c>
      <c r="R67" s="3">
        <v>107.25</v>
      </c>
      <c r="S67" s="3">
        <v>0</v>
      </c>
      <c r="T67" s="3">
        <v>0</v>
      </c>
      <c r="U67" s="3">
        <v>932.25</v>
      </c>
      <c r="W67" t="s">
        <v>1</v>
      </c>
    </row>
    <row r="68" spans="5:23" x14ac:dyDescent="0.25">
      <c r="E68" t="s">
        <v>288</v>
      </c>
      <c r="F68" t="s">
        <v>289</v>
      </c>
      <c r="G68" t="s">
        <v>1</v>
      </c>
      <c r="H68" t="s">
        <v>0</v>
      </c>
      <c r="I68" t="s">
        <v>305</v>
      </c>
      <c r="J68" t="s">
        <v>306</v>
      </c>
      <c r="K68">
        <v>2</v>
      </c>
      <c r="L68">
        <v>2</v>
      </c>
      <c r="M68" t="s">
        <v>203</v>
      </c>
      <c r="N68" t="s">
        <v>204</v>
      </c>
      <c r="O68" s="3">
        <v>0</v>
      </c>
      <c r="P68" s="3">
        <v>0</v>
      </c>
      <c r="Q68" s="3">
        <v>286.63</v>
      </c>
      <c r="R68" s="3">
        <v>37.261899999999997</v>
      </c>
      <c r="S68" s="3">
        <v>0</v>
      </c>
      <c r="T68" s="3">
        <v>0</v>
      </c>
      <c r="U68" s="3">
        <v>323.89189999999996</v>
      </c>
      <c r="W68" t="s">
        <v>1</v>
      </c>
    </row>
    <row r="69" spans="5:23" x14ac:dyDescent="0.25">
      <c r="E69" t="s">
        <v>288</v>
      </c>
      <c r="F69" t="s">
        <v>289</v>
      </c>
      <c r="G69" t="s">
        <v>1</v>
      </c>
      <c r="H69" t="s">
        <v>0</v>
      </c>
      <c r="I69" t="s">
        <v>305</v>
      </c>
      <c r="J69" t="s">
        <v>306</v>
      </c>
      <c r="K69">
        <v>1</v>
      </c>
      <c r="L69">
        <v>1</v>
      </c>
      <c r="M69" t="s">
        <v>221</v>
      </c>
      <c r="N69" t="s">
        <v>222</v>
      </c>
      <c r="O69" s="3">
        <v>0</v>
      </c>
      <c r="P69" s="3">
        <v>0</v>
      </c>
      <c r="Q69" s="3">
        <v>432.31</v>
      </c>
      <c r="R69" s="3">
        <v>56.200300000000006</v>
      </c>
      <c r="S69" s="3">
        <v>0</v>
      </c>
      <c r="T69" s="3">
        <v>0</v>
      </c>
      <c r="U69" s="3">
        <v>488.51030000000003</v>
      </c>
      <c r="W69" t="s">
        <v>1</v>
      </c>
    </row>
    <row r="70" spans="5:23" x14ac:dyDescent="0.25">
      <c r="E70" t="s">
        <v>94</v>
      </c>
      <c r="O70" s="2"/>
      <c r="P70" s="2"/>
      <c r="Q70" s="31">
        <f>SUBTOTAL(109,Tabla2[V. GRAVADA])</f>
        <v>20183.38</v>
      </c>
      <c r="R70" s="31">
        <f>SUBTOTAL(109,Tabla2[D.FISCAL])</f>
        <v>2623.8393999999998</v>
      </c>
      <c r="S70" s="2"/>
      <c r="T70" s="2"/>
      <c r="U70" s="31">
        <f>SUBTOTAL(109,Tabla2[VENTA TOTAL])</f>
        <v>22807.219400000002</v>
      </c>
      <c r="V70" s="2"/>
      <c r="W70">
        <f>SUBTOTAL(103,Tabla2[ANEXO])</f>
        <v>67</v>
      </c>
    </row>
  </sheetData>
  <pageMargins left="0.7" right="0.7" top="0.75" bottom="0.75" header="0.3" footer="0.3"/>
  <pageSetup orientation="landscape" horizontalDpi="4294967294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04"/>
  <sheetViews>
    <sheetView topLeftCell="A82" workbookViewId="0">
      <selection activeCell="A82" sqref="A82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</row>
    <row r="2" spans="1:8" x14ac:dyDescent="0.25">
      <c r="A2" s="1" t="s">
        <v>67</v>
      </c>
      <c r="B2" t="s">
        <v>66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</row>
    <row r="14" spans="1:8" x14ac:dyDescent="0.25">
      <c r="A14" s="1" t="s">
        <v>43</v>
      </c>
      <c r="B14" t="s">
        <v>42</v>
      </c>
    </row>
    <row r="15" spans="1:8" x14ac:dyDescent="0.25">
      <c r="A15" s="1" t="s">
        <v>41</v>
      </c>
      <c r="B15" t="s">
        <v>40</v>
      </c>
    </row>
    <row r="16" spans="1:8" x14ac:dyDescent="0.25">
      <c r="A16" s="1" t="s">
        <v>39</v>
      </c>
      <c r="B16" t="s">
        <v>38</v>
      </c>
    </row>
    <row r="17" spans="1:2" x14ac:dyDescent="0.25">
      <c r="A17" s="1" t="s">
        <v>37</v>
      </c>
      <c r="B17" t="s">
        <v>36</v>
      </c>
    </row>
    <row r="18" spans="1:2" x14ac:dyDescent="0.25">
      <c r="A18" s="1" t="s">
        <v>35</v>
      </c>
      <c r="B18" t="s">
        <v>34</v>
      </c>
    </row>
    <row r="19" spans="1:2" x14ac:dyDescent="0.25">
      <c r="A19" s="1" t="s">
        <v>33</v>
      </c>
      <c r="B19" t="s">
        <v>32</v>
      </c>
    </row>
    <row r="20" spans="1:2" x14ac:dyDescent="0.25">
      <c r="A20" s="1" t="s">
        <v>31</v>
      </c>
      <c r="B20" t="s">
        <v>30</v>
      </c>
    </row>
    <row r="21" spans="1:2" x14ac:dyDescent="0.25">
      <c r="A21" s="1" t="s">
        <v>98</v>
      </c>
      <c r="B21" t="s">
        <v>99</v>
      </c>
    </row>
    <row r="22" spans="1:2" x14ac:dyDescent="0.25">
      <c r="A22" s="1" t="s">
        <v>100</v>
      </c>
      <c r="B22" t="s">
        <v>101</v>
      </c>
    </row>
    <row r="23" spans="1:2" x14ac:dyDescent="0.25">
      <c r="A23" s="1" t="s">
        <v>102</v>
      </c>
      <c r="B23" t="s">
        <v>103</v>
      </c>
    </row>
    <row r="24" spans="1:2" x14ac:dyDescent="0.25">
      <c r="A24" s="1" t="s">
        <v>104</v>
      </c>
      <c r="B24" t="s">
        <v>105</v>
      </c>
    </row>
    <row r="25" spans="1:2" x14ac:dyDescent="0.25">
      <c r="A25" s="1" t="s">
        <v>106</v>
      </c>
      <c r="B25" t="s">
        <v>107</v>
      </c>
    </row>
    <row r="26" spans="1:2" x14ac:dyDescent="0.25">
      <c r="A26" s="1" t="s">
        <v>108</v>
      </c>
      <c r="B26" t="s">
        <v>109</v>
      </c>
    </row>
    <row r="27" spans="1:2" x14ac:dyDescent="0.25">
      <c r="A27" s="1" t="s">
        <v>226</v>
      </c>
      <c r="B27" t="s">
        <v>110</v>
      </c>
    </row>
    <row r="28" spans="1:2" x14ac:dyDescent="0.25">
      <c r="A28" s="1" t="s">
        <v>227</v>
      </c>
      <c r="B28" t="s">
        <v>111</v>
      </c>
    </row>
    <row r="29" spans="1:2" x14ac:dyDescent="0.25">
      <c r="A29" s="1" t="s">
        <v>112</v>
      </c>
      <c r="B29" t="s">
        <v>113</v>
      </c>
    </row>
    <row r="30" spans="1:2" x14ac:dyDescent="0.25">
      <c r="A30" s="1" t="s">
        <v>114</v>
      </c>
      <c r="B30" t="s">
        <v>115</v>
      </c>
    </row>
    <row r="31" spans="1:2" x14ac:dyDescent="0.25">
      <c r="A31" s="1" t="s">
        <v>116</v>
      </c>
      <c r="B31" t="s">
        <v>117</v>
      </c>
    </row>
    <row r="32" spans="1:2" x14ac:dyDescent="0.25">
      <c r="A32" s="1" t="s">
        <v>118</v>
      </c>
      <c r="B32" t="s">
        <v>119</v>
      </c>
    </row>
    <row r="33" spans="1:2" x14ac:dyDescent="0.25">
      <c r="A33" s="1" t="s">
        <v>120</v>
      </c>
      <c r="B33" t="s">
        <v>121</v>
      </c>
    </row>
    <row r="34" spans="1:2" x14ac:dyDescent="0.25">
      <c r="A34" s="1" t="s">
        <v>228</v>
      </c>
      <c r="B34" t="s">
        <v>122</v>
      </c>
    </row>
    <row r="35" spans="1:2" x14ac:dyDescent="0.25">
      <c r="A35" s="1" t="s">
        <v>123</v>
      </c>
      <c r="B35" t="s">
        <v>124</v>
      </c>
    </row>
    <row r="36" spans="1:2" x14ac:dyDescent="0.25">
      <c r="A36" s="1" t="s">
        <v>125</v>
      </c>
      <c r="B36" t="s">
        <v>126</v>
      </c>
    </row>
    <row r="37" spans="1:2" x14ac:dyDescent="0.25">
      <c r="A37" s="1" t="s">
        <v>127</v>
      </c>
      <c r="B37" t="s">
        <v>128</v>
      </c>
    </row>
    <row r="38" spans="1:2" x14ac:dyDescent="0.25">
      <c r="A38" s="1" t="s">
        <v>129</v>
      </c>
      <c r="B38" t="s">
        <v>130</v>
      </c>
    </row>
    <row r="39" spans="1:2" x14ac:dyDescent="0.25">
      <c r="A39" s="1" t="s">
        <v>131</v>
      </c>
      <c r="B39" t="s">
        <v>132</v>
      </c>
    </row>
    <row r="40" spans="1:2" x14ac:dyDescent="0.25">
      <c r="A40" s="1" t="s">
        <v>133</v>
      </c>
      <c r="B40" t="s">
        <v>134</v>
      </c>
    </row>
    <row r="41" spans="1:2" x14ac:dyDescent="0.25">
      <c r="A41" s="1" t="s">
        <v>135</v>
      </c>
      <c r="B41" t="s">
        <v>136</v>
      </c>
    </row>
    <row r="42" spans="1:2" x14ac:dyDescent="0.25">
      <c r="A42" s="1" t="s">
        <v>137</v>
      </c>
      <c r="B42" t="s">
        <v>138</v>
      </c>
    </row>
    <row r="43" spans="1:2" x14ac:dyDescent="0.25">
      <c r="A43" s="1" t="s">
        <v>139</v>
      </c>
      <c r="B43" t="s">
        <v>140</v>
      </c>
    </row>
    <row r="44" spans="1:2" x14ac:dyDescent="0.25">
      <c r="A44" s="1" t="s">
        <v>141</v>
      </c>
      <c r="B44" t="s">
        <v>142</v>
      </c>
    </row>
    <row r="45" spans="1:2" x14ac:dyDescent="0.25">
      <c r="A45" s="1" t="s">
        <v>229</v>
      </c>
      <c r="B45" t="s">
        <v>143</v>
      </c>
    </row>
    <row r="46" spans="1:2" x14ac:dyDescent="0.25">
      <c r="A46" s="1" t="s">
        <v>144</v>
      </c>
      <c r="B46" t="s">
        <v>145</v>
      </c>
    </row>
    <row r="47" spans="1:2" x14ac:dyDescent="0.25">
      <c r="A47" s="1" t="s">
        <v>146</v>
      </c>
      <c r="B47" t="s">
        <v>147</v>
      </c>
    </row>
    <row r="48" spans="1:2" x14ac:dyDescent="0.25">
      <c r="A48" s="1" t="s">
        <v>148</v>
      </c>
      <c r="B48" s="1" t="s">
        <v>29</v>
      </c>
    </row>
    <row r="49" spans="1:2" x14ac:dyDescent="0.25">
      <c r="A49" s="1" t="s">
        <v>149</v>
      </c>
      <c r="B49" t="s">
        <v>150</v>
      </c>
    </row>
    <row r="50" spans="1:2" x14ac:dyDescent="0.25">
      <c r="A50" s="1" t="s">
        <v>151</v>
      </c>
      <c r="B50" t="s">
        <v>152</v>
      </c>
    </row>
    <row r="51" spans="1:2" x14ac:dyDescent="0.25">
      <c r="A51" s="1" t="s">
        <v>153</v>
      </c>
      <c r="B51" t="s">
        <v>154</v>
      </c>
    </row>
    <row r="52" spans="1:2" x14ac:dyDescent="0.25">
      <c r="A52" s="1" t="s">
        <v>155</v>
      </c>
      <c r="B52" t="s">
        <v>156</v>
      </c>
    </row>
    <row r="53" spans="1:2" x14ac:dyDescent="0.25">
      <c r="A53" s="1" t="s">
        <v>157</v>
      </c>
      <c r="B53" t="s">
        <v>158</v>
      </c>
    </row>
    <row r="54" spans="1:2" x14ac:dyDescent="0.25">
      <c r="A54" s="1" t="s">
        <v>159</v>
      </c>
      <c r="B54" t="s">
        <v>160</v>
      </c>
    </row>
    <row r="55" spans="1:2" x14ac:dyDescent="0.25">
      <c r="A55" s="1" t="s">
        <v>161</v>
      </c>
      <c r="B55" t="s">
        <v>162</v>
      </c>
    </row>
    <row r="56" spans="1:2" x14ac:dyDescent="0.25">
      <c r="A56" s="1" t="s">
        <v>163</v>
      </c>
      <c r="B56" t="s">
        <v>164</v>
      </c>
    </row>
    <row r="57" spans="1:2" x14ac:dyDescent="0.25">
      <c r="A57" s="1" t="s">
        <v>165</v>
      </c>
      <c r="B57" t="s">
        <v>166</v>
      </c>
    </row>
    <row r="58" spans="1:2" x14ac:dyDescent="0.25">
      <c r="A58" s="1" t="s">
        <v>167</v>
      </c>
      <c r="B58" t="s">
        <v>168</v>
      </c>
    </row>
    <row r="59" spans="1:2" x14ac:dyDescent="0.25">
      <c r="A59" s="1" t="s">
        <v>169</v>
      </c>
      <c r="B59" t="s">
        <v>170</v>
      </c>
    </row>
    <row r="60" spans="1:2" x14ac:dyDescent="0.25">
      <c r="A60" s="1" t="s">
        <v>171</v>
      </c>
      <c r="B60" t="s">
        <v>172</v>
      </c>
    </row>
    <row r="61" spans="1:2" x14ac:dyDescent="0.25">
      <c r="A61" s="1" t="s">
        <v>230</v>
      </c>
      <c r="B61" t="s">
        <v>231</v>
      </c>
    </row>
    <row r="62" spans="1:2" x14ac:dyDescent="0.25">
      <c r="A62" s="1" t="s">
        <v>232</v>
      </c>
      <c r="B62" t="s">
        <v>233</v>
      </c>
    </row>
    <row r="63" spans="1:2" x14ac:dyDescent="0.25">
      <c r="A63" s="1" t="s">
        <v>234</v>
      </c>
      <c r="B63" t="s">
        <v>235</v>
      </c>
    </row>
    <row r="64" spans="1:2" x14ac:dyDescent="0.25">
      <c r="A64" s="1" t="s">
        <v>236</v>
      </c>
      <c r="B64" t="s">
        <v>237</v>
      </c>
    </row>
    <row r="65" spans="1:2" x14ac:dyDescent="0.25">
      <c r="A65" s="1" t="s">
        <v>238</v>
      </c>
      <c r="B65" t="s">
        <v>239</v>
      </c>
    </row>
    <row r="66" spans="1:2" x14ac:dyDescent="0.25">
      <c r="A66" s="1" t="s">
        <v>240</v>
      </c>
      <c r="B66" t="s">
        <v>241</v>
      </c>
    </row>
    <row r="67" spans="1:2" x14ac:dyDescent="0.25">
      <c r="A67" s="1" t="s">
        <v>242</v>
      </c>
      <c r="B67" t="s">
        <v>243</v>
      </c>
    </row>
    <row r="68" spans="1:2" x14ac:dyDescent="0.25">
      <c r="A68" s="1" t="s">
        <v>244</v>
      </c>
      <c r="B68" t="s">
        <v>245</v>
      </c>
    </row>
    <row r="69" spans="1:2" x14ac:dyDescent="0.25">
      <c r="A69" s="1" t="s">
        <v>246</v>
      </c>
      <c r="B69" t="s">
        <v>247</v>
      </c>
    </row>
    <row r="70" spans="1:2" x14ac:dyDescent="0.25">
      <c r="A70" s="1" t="s">
        <v>248</v>
      </c>
      <c r="B70" t="s">
        <v>249</v>
      </c>
    </row>
    <row r="71" spans="1:2" x14ac:dyDescent="0.25">
      <c r="A71" s="1" t="s">
        <v>250</v>
      </c>
      <c r="B71" t="s">
        <v>251</v>
      </c>
    </row>
    <row r="72" spans="1:2" x14ac:dyDescent="0.25">
      <c r="A72" s="1" t="s">
        <v>252</v>
      </c>
      <c r="B72" t="s">
        <v>253</v>
      </c>
    </row>
    <row r="73" spans="1:2" x14ac:dyDescent="0.25">
      <c r="A73" s="1" t="s">
        <v>254</v>
      </c>
      <c r="B73" t="s">
        <v>255</v>
      </c>
    </row>
    <row r="74" spans="1:2" x14ac:dyDescent="0.25">
      <c r="A74" s="1" t="s">
        <v>256</v>
      </c>
      <c r="B74" t="s">
        <v>257</v>
      </c>
    </row>
    <row r="75" spans="1:2" x14ac:dyDescent="0.25">
      <c r="A75" s="1" t="s">
        <v>258</v>
      </c>
      <c r="B75" t="s">
        <v>259</v>
      </c>
    </row>
    <row r="76" spans="1:2" x14ac:dyDescent="0.25">
      <c r="A76" s="1" t="s">
        <v>197</v>
      </c>
      <c r="B76" t="s">
        <v>198</v>
      </c>
    </row>
    <row r="77" spans="1:2" x14ac:dyDescent="0.25">
      <c r="A77" s="1" t="s">
        <v>207</v>
      </c>
      <c r="B77" t="s">
        <v>208</v>
      </c>
    </row>
    <row r="78" spans="1:2" x14ac:dyDescent="0.25">
      <c r="A78" s="1" t="s">
        <v>213</v>
      </c>
      <c r="B78" s="25" t="s">
        <v>214</v>
      </c>
    </row>
    <row r="79" spans="1:2" x14ac:dyDescent="0.25">
      <c r="A79" s="1" t="s">
        <v>221</v>
      </c>
      <c r="B79" t="s">
        <v>222</v>
      </c>
    </row>
    <row r="80" spans="1:2" x14ac:dyDescent="0.25">
      <c r="A80" s="1" t="s">
        <v>201</v>
      </c>
      <c r="B80" t="s">
        <v>202</v>
      </c>
    </row>
    <row r="81" spans="1:2" x14ac:dyDescent="0.25">
      <c r="A81" s="1" t="s">
        <v>209</v>
      </c>
      <c r="B81" t="s">
        <v>210</v>
      </c>
    </row>
    <row r="82" spans="1:2" x14ac:dyDescent="0.25">
      <c r="A82" s="1" t="s">
        <v>205</v>
      </c>
      <c r="B82" t="s">
        <v>206</v>
      </c>
    </row>
    <row r="83" spans="1:2" x14ac:dyDescent="0.25">
      <c r="A83" s="1" t="s">
        <v>260</v>
      </c>
      <c r="B83" t="s">
        <v>261</v>
      </c>
    </row>
    <row r="84" spans="1:2" x14ac:dyDescent="0.25">
      <c r="A84" s="1" t="s">
        <v>262</v>
      </c>
      <c r="B84" t="s">
        <v>263</v>
      </c>
    </row>
    <row r="85" spans="1:2" x14ac:dyDescent="0.25">
      <c r="A85" s="1" t="s">
        <v>203</v>
      </c>
      <c r="B85" t="s">
        <v>204</v>
      </c>
    </row>
    <row r="86" spans="1:2" x14ac:dyDescent="0.25">
      <c r="A86" s="1" t="s">
        <v>264</v>
      </c>
      <c r="B86" t="s">
        <v>265</v>
      </c>
    </row>
    <row r="87" spans="1:2" x14ac:dyDescent="0.25">
      <c r="A87" s="1" t="s">
        <v>211</v>
      </c>
      <c r="B87" t="s">
        <v>212</v>
      </c>
    </row>
    <row r="88" spans="1:2" x14ac:dyDescent="0.25">
      <c r="A88" s="1" t="s">
        <v>223</v>
      </c>
      <c r="B88" t="s">
        <v>224</v>
      </c>
    </row>
    <row r="89" spans="1:2" x14ac:dyDescent="0.25">
      <c r="A89" s="1" t="s">
        <v>217</v>
      </c>
      <c r="B89" t="s">
        <v>218</v>
      </c>
    </row>
    <row r="90" spans="1:2" x14ac:dyDescent="0.25">
      <c r="A90" s="1" t="s">
        <v>219</v>
      </c>
      <c r="B90" t="s">
        <v>220</v>
      </c>
    </row>
    <row r="91" spans="1:2" x14ac:dyDescent="0.25">
      <c r="A91" s="1" t="s">
        <v>266</v>
      </c>
      <c r="B91" t="s">
        <v>267</v>
      </c>
    </row>
    <row r="92" spans="1:2" x14ac:dyDescent="0.25">
      <c r="A92" s="1" t="s">
        <v>268</v>
      </c>
      <c r="B92" s="26" t="s">
        <v>269</v>
      </c>
    </row>
    <row r="93" spans="1:2" x14ac:dyDescent="0.25">
      <c r="A93" s="1" t="s">
        <v>270</v>
      </c>
      <c r="B93" t="s">
        <v>271</v>
      </c>
    </row>
    <row r="94" spans="1:2" x14ac:dyDescent="0.25">
      <c r="A94" s="1" t="s">
        <v>215</v>
      </c>
      <c r="B94" t="s">
        <v>216</v>
      </c>
    </row>
    <row r="95" spans="1:2" x14ac:dyDescent="0.25">
      <c r="A95" s="1" t="s">
        <v>272</v>
      </c>
      <c r="B95" t="s">
        <v>273</v>
      </c>
    </row>
    <row r="96" spans="1:2" x14ac:dyDescent="0.25">
      <c r="A96" s="1" t="s">
        <v>274</v>
      </c>
      <c r="B96" t="s">
        <v>275</v>
      </c>
    </row>
    <row r="97" spans="1:2" x14ac:dyDescent="0.25">
      <c r="A97" s="1" t="s">
        <v>199</v>
      </c>
      <c r="B97" t="s">
        <v>200</v>
      </c>
    </row>
    <row r="98" spans="1:2" x14ac:dyDescent="0.25">
      <c r="A98" s="1" t="s">
        <v>276</v>
      </c>
      <c r="B98" t="s">
        <v>277</v>
      </c>
    </row>
    <row r="99" spans="1:2" x14ac:dyDescent="0.25">
      <c r="A99" s="1" t="s">
        <v>278</v>
      </c>
      <c r="B99" t="s">
        <v>279</v>
      </c>
    </row>
    <row r="100" spans="1:2" x14ac:dyDescent="0.25">
      <c r="A100" s="1" t="s">
        <v>280</v>
      </c>
      <c r="B100" t="s">
        <v>281</v>
      </c>
    </row>
    <row r="101" spans="1:2" x14ac:dyDescent="0.25">
      <c r="A101" s="1" t="s">
        <v>282</v>
      </c>
      <c r="B101" t="s">
        <v>283</v>
      </c>
    </row>
    <row r="102" spans="1:2" x14ac:dyDescent="0.25">
      <c r="A102" s="1" t="s">
        <v>284</v>
      </c>
      <c r="B102" t="s">
        <v>286</v>
      </c>
    </row>
    <row r="103" spans="1:2" x14ac:dyDescent="0.25">
      <c r="A103" s="1" t="s">
        <v>285</v>
      </c>
      <c r="B103" t="s">
        <v>287</v>
      </c>
    </row>
    <row r="104" spans="1:2" x14ac:dyDescent="0.25">
      <c r="A104" s="1" t="s">
        <v>295</v>
      </c>
      <c r="B104" t="s">
        <v>296</v>
      </c>
    </row>
  </sheetData>
  <conditionalFormatting sqref="A101:A1048576">
    <cfRule type="duplicateValues" dxfId="3" priority="2"/>
  </conditionalFormatting>
  <conditionalFormatting sqref="A1:A100">
    <cfRule type="duplicateValues" dxfId="2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378</v>
      </c>
    </row>
    <row r="3" spans="2:4" x14ac:dyDescent="0.25">
      <c r="B3" s="5" t="s">
        <v>2</v>
      </c>
      <c r="D3" s="11" t="s">
        <v>381</v>
      </c>
    </row>
    <row r="4" spans="2:4" x14ac:dyDescent="0.25">
      <c r="B4" s="5" t="s">
        <v>3</v>
      </c>
      <c r="D4" s="14" t="s">
        <v>1</v>
      </c>
    </row>
    <row r="5" spans="2:4" x14ac:dyDescent="0.25">
      <c r="B5" s="21" t="s">
        <v>4</v>
      </c>
      <c r="D5" s="14" t="s">
        <v>92</v>
      </c>
    </row>
    <row r="6" spans="2:4" x14ac:dyDescent="0.25">
      <c r="B6" s="6" t="s">
        <v>84</v>
      </c>
      <c r="D6" s="14" t="s">
        <v>305</v>
      </c>
    </row>
    <row r="7" spans="2:4" x14ac:dyDescent="0.25">
      <c r="B7" s="6" t="s">
        <v>83</v>
      </c>
      <c r="D7" s="14" t="s">
        <v>307</v>
      </c>
    </row>
    <row r="8" spans="2:4" x14ac:dyDescent="0.25">
      <c r="B8" s="6" t="s">
        <v>82</v>
      </c>
      <c r="D8" s="15"/>
    </row>
    <row r="9" spans="2:4" x14ac:dyDescent="0.25">
      <c r="B9" s="5" t="s">
        <v>81</v>
      </c>
      <c r="D9" s="16">
        <f>+D8</f>
        <v>0</v>
      </c>
    </row>
    <row r="10" spans="2:4" x14ac:dyDescent="0.25">
      <c r="B10" s="5" t="s">
        <v>82</v>
      </c>
      <c r="D10" s="23">
        <f>+D9</f>
        <v>0</v>
      </c>
    </row>
    <row r="11" spans="2:4" x14ac:dyDescent="0.25">
      <c r="B11" s="5" t="s">
        <v>81</v>
      </c>
      <c r="D11" s="18">
        <f>+D10</f>
        <v>0</v>
      </c>
    </row>
    <row r="12" spans="2:4" x14ac:dyDescent="0.25">
      <c r="B12" s="5" t="s">
        <v>80</v>
      </c>
      <c r="D12" s="18">
        <v>0</v>
      </c>
    </row>
    <row r="13" spans="2:4" x14ac:dyDescent="0.25">
      <c r="B13" s="5" t="s">
        <v>79</v>
      </c>
      <c r="D13" s="8">
        <v>0</v>
      </c>
    </row>
    <row r="14" spans="2:4" x14ac:dyDescent="0.25">
      <c r="B14" s="5" t="s">
        <v>78</v>
      </c>
      <c r="D14" s="17">
        <v>0</v>
      </c>
    </row>
    <row r="15" spans="2:4" x14ac:dyDescent="0.25">
      <c r="B15" s="22" t="s">
        <v>77</v>
      </c>
      <c r="D15" s="17">
        <v>0</v>
      </c>
    </row>
    <row r="16" spans="2:4" x14ac:dyDescent="0.25">
      <c r="B16" s="22" t="s">
        <v>76</v>
      </c>
      <c r="D16" s="13">
        <v>0</v>
      </c>
    </row>
    <row r="17" spans="2:4" x14ac:dyDescent="0.25">
      <c r="B17" s="22" t="s">
        <v>75</v>
      </c>
      <c r="D17" s="8">
        <v>0</v>
      </c>
    </row>
    <row r="18" spans="2:4" x14ac:dyDescent="0.25">
      <c r="B18" s="22" t="s">
        <v>74</v>
      </c>
      <c r="D18" s="8">
        <v>0</v>
      </c>
    </row>
    <row r="19" spans="2:4" x14ac:dyDescent="0.25">
      <c r="B19" s="22" t="s">
        <v>73</v>
      </c>
      <c r="D19" s="8">
        <v>0</v>
      </c>
    </row>
    <row r="20" spans="2:4" x14ac:dyDescent="0.25">
      <c r="B20" s="22" t="s">
        <v>72</v>
      </c>
      <c r="D20" s="8">
        <v>0</v>
      </c>
    </row>
    <row r="21" spans="2:4" x14ac:dyDescent="0.25">
      <c r="B21" s="22" t="s">
        <v>71</v>
      </c>
      <c r="D21" s="8">
        <v>0</v>
      </c>
    </row>
    <row r="22" spans="2:4" x14ac:dyDescent="0.25">
      <c r="B22" s="22" t="s">
        <v>19</v>
      </c>
      <c r="D22" s="19">
        <f>SUM(D13:D21)</f>
        <v>0</v>
      </c>
    </row>
    <row r="23" spans="2:4" ht="15.75" thickBot="1" x14ac:dyDescent="0.3">
      <c r="B23" s="22" t="s">
        <v>18</v>
      </c>
      <c r="D23" s="20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64"/>
  <sheetViews>
    <sheetView showGridLines="0" workbookViewId="0">
      <selection activeCell="R28" sqref="R28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3" spans="1:22" x14ac:dyDescent="0.25">
      <c r="A3" t="s">
        <v>378</v>
      </c>
      <c r="B3" s="1" t="s">
        <v>381</v>
      </c>
      <c r="C3" t="s">
        <v>1</v>
      </c>
      <c r="D3">
        <v>11</v>
      </c>
      <c r="E3" t="s">
        <v>305</v>
      </c>
      <c r="F3" t="s">
        <v>308</v>
      </c>
      <c r="G3">
        <v>6</v>
      </c>
      <c r="H3">
        <v>6</v>
      </c>
      <c r="I3">
        <v>6</v>
      </c>
      <c r="J3">
        <v>6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1183.97</v>
      </c>
      <c r="S3" s="3">
        <v>0</v>
      </c>
      <c r="T3" s="3">
        <v>0</v>
      </c>
      <c r="U3" s="3">
        <v>1183.97</v>
      </c>
      <c r="V3" t="s">
        <v>70</v>
      </c>
    </row>
    <row r="4" spans="1:22" x14ac:dyDescent="0.25">
      <c r="A4" t="s">
        <v>378</v>
      </c>
      <c r="B4" s="1" t="s">
        <v>381</v>
      </c>
      <c r="C4" t="s">
        <v>1</v>
      </c>
      <c r="D4" t="s">
        <v>92</v>
      </c>
      <c r="E4" t="s">
        <v>305</v>
      </c>
      <c r="F4" t="s">
        <v>308</v>
      </c>
      <c r="G4">
        <v>5</v>
      </c>
      <c r="H4">
        <v>5</v>
      </c>
      <c r="I4">
        <v>5</v>
      </c>
      <c r="J4">
        <v>5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t="s">
        <v>70</v>
      </c>
    </row>
    <row r="5" spans="1:22" x14ac:dyDescent="0.25">
      <c r="A5" t="s">
        <v>378</v>
      </c>
      <c r="B5" s="1" t="s">
        <v>381</v>
      </c>
      <c r="C5" t="s">
        <v>1</v>
      </c>
      <c r="D5" t="s">
        <v>92</v>
      </c>
      <c r="E5" t="s">
        <v>305</v>
      </c>
      <c r="F5" t="s">
        <v>307</v>
      </c>
      <c r="G5">
        <v>22</v>
      </c>
      <c r="H5">
        <v>22</v>
      </c>
      <c r="I5">
        <v>22</v>
      </c>
      <c r="J5">
        <v>22</v>
      </c>
      <c r="L5" s="3">
        <v>445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445</v>
      </c>
      <c r="V5" t="s">
        <v>70</v>
      </c>
    </row>
    <row r="6" spans="1:22" x14ac:dyDescent="0.25">
      <c r="A6" t="s">
        <v>378</v>
      </c>
      <c r="B6" s="1" t="s">
        <v>379</v>
      </c>
      <c r="C6" t="s">
        <v>1</v>
      </c>
      <c r="D6" t="s">
        <v>92</v>
      </c>
      <c r="E6" t="s">
        <v>305</v>
      </c>
      <c r="F6" t="s">
        <v>307</v>
      </c>
      <c r="G6">
        <v>21</v>
      </c>
      <c r="H6">
        <v>21</v>
      </c>
      <c r="I6">
        <v>21</v>
      </c>
      <c r="J6">
        <v>21</v>
      </c>
      <c r="L6" s="3">
        <v>0</v>
      </c>
      <c r="M6" s="3">
        <v>0</v>
      </c>
      <c r="N6" s="3">
        <v>0</v>
      </c>
      <c r="O6" s="3">
        <v>289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289</v>
      </c>
      <c r="V6" t="s">
        <v>70</v>
      </c>
    </row>
    <row r="7" spans="1:22" x14ac:dyDescent="0.25">
      <c r="A7" t="s">
        <v>378</v>
      </c>
      <c r="B7" s="1" t="s">
        <v>379</v>
      </c>
      <c r="C7" t="s">
        <v>1</v>
      </c>
      <c r="D7" t="s">
        <v>92</v>
      </c>
      <c r="E7" t="s">
        <v>305</v>
      </c>
      <c r="F7" t="s">
        <v>307</v>
      </c>
      <c r="G7">
        <v>20</v>
      </c>
      <c r="H7">
        <v>20</v>
      </c>
      <c r="I7">
        <v>20</v>
      </c>
      <c r="J7">
        <v>20</v>
      </c>
      <c r="L7" s="3">
        <v>0</v>
      </c>
      <c r="M7" s="3">
        <v>0</v>
      </c>
      <c r="N7" s="3">
        <v>0</v>
      </c>
      <c r="O7" s="3">
        <v>289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289</v>
      </c>
      <c r="V7" t="s">
        <v>70</v>
      </c>
    </row>
    <row r="8" spans="1:22" x14ac:dyDescent="0.25">
      <c r="A8" t="s">
        <v>364</v>
      </c>
      <c r="B8" s="1" t="s">
        <v>367</v>
      </c>
      <c r="C8" t="s">
        <v>1</v>
      </c>
      <c r="D8" t="s">
        <v>92</v>
      </c>
      <c r="E8" t="s">
        <v>305</v>
      </c>
      <c r="F8" t="s">
        <v>308</v>
      </c>
      <c r="G8">
        <v>4</v>
      </c>
      <c r="H8">
        <v>4</v>
      </c>
      <c r="I8">
        <v>4</v>
      </c>
      <c r="J8">
        <v>4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1183.97</v>
      </c>
      <c r="S8" s="3">
        <v>0</v>
      </c>
      <c r="T8" s="3">
        <v>0</v>
      </c>
      <c r="U8" s="3">
        <v>1183.97</v>
      </c>
      <c r="V8" t="s">
        <v>70</v>
      </c>
    </row>
    <row r="9" spans="1:22" x14ac:dyDescent="0.25">
      <c r="A9" t="s">
        <v>364</v>
      </c>
      <c r="B9" s="1" t="s">
        <v>367</v>
      </c>
      <c r="C9" t="s">
        <v>1</v>
      </c>
      <c r="D9" t="s">
        <v>92</v>
      </c>
      <c r="E9" t="s">
        <v>305</v>
      </c>
      <c r="F9" t="s">
        <v>307</v>
      </c>
      <c r="G9">
        <v>19</v>
      </c>
      <c r="H9">
        <v>19</v>
      </c>
      <c r="I9">
        <v>19</v>
      </c>
      <c r="J9">
        <v>19</v>
      </c>
      <c r="L9" s="3">
        <v>445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445</v>
      </c>
      <c r="V9" t="s">
        <v>70</v>
      </c>
    </row>
    <row r="10" spans="1:22" x14ac:dyDescent="0.25">
      <c r="A10" t="s">
        <v>364</v>
      </c>
      <c r="B10" s="1" t="s">
        <v>369</v>
      </c>
      <c r="C10" t="s">
        <v>1</v>
      </c>
      <c r="D10" t="s">
        <v>92</v>
      </c>
      <c r="E10" t="s">
        <v>305</v>
      </c>
      <c r="F10" t="s">
        <v>307</v>
      </c>
      <c r="G10">
        <v>18</v>
      </c>
      <c r="H10">
        <v>18</v>
      </c>
      <c r="I10">
        <v>18</v>
      </c>
      <c r="J10">
        <v>18</v>
      </c>
      <c r="L10" s="3">
        <v>0</v>
      </c>
      <c r="M10" s="3">
        <v>0</v>
      </c>
      <c r="N10" s="3">
        <v>0</v>
      </c>
      <c r="O10" s="3">
        <v>332.58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332.58</v>
      </c>
      <c r="V10" t="s">
        <v>70</v>
      </c>
    </row>
    <row r="11" spans="1:22" x14ac:dyDescent="0.25">
      <c r="A11" t="s">
        <v>364</v>
      </c>
      <c r="B11" s="1" t="s">
        <v>368</v>
      </c>
      <c r="C11" t="s">
        <v>1</v>
      </c>
      <c r="D11" t="s">
        <v>92</v>
      </c>
      <c r="E11" t="s">
        <v>305</v>
      </c>
      <c r="F11" t="s">
        <v>307</v>
      </c>
      <c r="G11">
        <v>17</v>
      </c>
      <c r="H11">
        <v>17</v>
      </c>
      <c r="I11">
        <v>17</v>
      </c>
      <c r="J11">
        <v>17</v>
      </c>
      <c r="L11" s="3">
        <v>0</v>
      </c>
      <c r="M11" s="3">
        <v>0</v>
      </c>
      <c r="N11" s="3">
        <v>0</v>
      </c>
      <c r="O11" s="3">
        <v>332.58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332.58</v>
      </c>
      <c r="V11" t="s">
        <v>70</v>
      </c>
    </row>
    <row r="12" spans="1:22" x14ac:dyDescent="0.25">
      <c r="A12" t="s">
        <v>364</v>
      </c>
      <c r="B12" s="1" t="s">
        <v>368</v>
      </c>
      <c r="C12" t="s">
        <v>1</v>
      </c>
      <c r="D12" t="s">
        <v>92</v>
      </c>
      <c r="E12" t="s">
        <v>305</v>
      </c>
      <c r="F12" t="s">
        <v>307</v>
      </c>
      <c r="G12">
        <v>16</v>
      </c>
      <c r="H12">
        <v>16</v>
      </c>
      <c r="I12">
        <v>16</v>
      </c>
      <c r="J12">
        <v>16</v>
      </c>
      <c r="L12" s="3">
        <v>0</v>
      </c>
      <c r="M12" s="3">
        <v>0</v>
      </c>
      <c r="N12" s="3">
        <v>0</v>
      </c>
      <c r="O12" s="3">
        <v>220.5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220.5</v>
      </c>
      <c r="V12" t="s">
        <v>70</v>
      </c>
    </row>
    <row r="13" spans="1:22" x14ac:dyDescent="0.25">
      <c r="A13" t="s">
        <v>364</v>
      </c>
      <c r="B13" s="1" t="s">
        <v>365</v>
      </c>
      <c r="C13" t="s">
        <v>1</v>
      </c>
      <c r="D13" t="s">
        <v>92</v>
      </c>
      <c r="E13" t="s">
        <v>305</v>
      </c>
      <c r="F13" t="s">
        <v>307</v>
      </c>
      <c r="G13">
        <v>15</v>
      </c>
      <c r="H13">
        <v>15</v>
      </c>
      <c r="I13">
        <v>15</v>
      </c>
      <c r="J13">
        <v>15</v>
      </c>
      <c r="L13" s="3">
        <v>0</v>
      </c>
      <c r="M13" s="3">
        <v>0</v>
      </c>
      <c r="N13" s="3">
        <v>0</v>
      </c>
      <c r="O13" s="3">
        <v>289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289</v>
      </c>
      <c r="V13" t="s">
        <v>70</v>
      </c>
    </row>
    <row r="14" spans="1:22" x14ac:dyDescent="0.25">
      <c r="A14" t="s">
        <v>334</v>
      </c>
      <c r="B14" s="1" t="s">
        <v>335</v>
      </c>
      <c r="C14" t="s">
        <v>1</v>
      </c>
      <c r="D14" t="s">
        <v>92</v>
      </c>
      <c r="E14" t="s">
        <v>305</v>
      </c>
      <c r="F14" t="s">
        <v>308</v>
      </c>
      <c r="G14">
        <v>3</v>
      </c>
      <c r="H14">
        <v>3</v>
      </c>
      <c r="I14">
        <v>3</v>
      </c>
      <c r="J14">
        <v>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1183.97</v>
      </c>
      <c r="S14" s="3">
        <v>0</v>
      </c>
      <c r="T14" s="3">
        <v>0</v>
      </c>
      <c r="U14" s="3">
        <v>1183.97</v>
      </c>
      <c r="V14" t="s">
        <v>70</v>
      </c>
    </row>
    <row r="15" spans="1:22" x14ac:dyDescent="0.25">
      <c r="A15" t="s">
        <v>334</v>
      </c>
      <c r="B15" s="1" t="s">
        <v>340</v>
      </c>
      <c r="C15" t="s">
        <v>1</v>
      </c>
      <c r="D15" t="s">
        <v>92</v>
      </c>
      <c r="E15" t="s">
        <v>305</v>
      </c>
      <c r="F15" t="s">
        <v>307</v>
      </c>
      <c r="G15">
        <v>14</v>
      </c>
      <c r="H15">
        <v>14</v>
      </c>
      <c r="I15">
        <v>14</v>
      </c>
      <c r="J15">
        <v>14</v>
      </c>
      <c r="L15" s="3">
        <v>0</v>
      </c>
      <c r="M15" s="3">
        <v>0</v>
      </c>
      <c r="N15" s="3">
        <v>0</v>
      </c>
      <c r="O15" s="3">
        <v>220.5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220.5</v>
      </c>
      <c r="V15" t="s">
        <v>70</v>
      </c>
    </row>
    <row r="16" spans="1:22" x14ac:dyDescent="0.25">
      <c r="A16" t="s">
        <v>334</v>
      </c>
      <c r="B16" s="1" t="s">
        <v>340</v>
      </c>
      <c r="C16" t="s">
        <v>1</v>
      </c>
      <c r="D16" t="s">
        <v>92</v>
      </c>
      <c r="E16" t="s">
        <v>305</v>
      </c>
      <c r="F16" t="s">
        <v>307</v>
      </c>
      <c r="G16">
        <v>13</v>
      </c>
      <c r="H16">
        <v>13</v>
      </c>
      <c r="I16">
        <v>13</v>
      </c>
      <c r="J16">
        <v>13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t="s">
        <v>70</v>
      </c>
    </row>
    <row r="17" spans="1:22" x14ac:dyDescent="0.25">
      <c r="A17" t="s">
        <v>334</v>
      </c>
      <c r="B17" s="1" t="s">
        <v>340</v>
      </c>
      <c r="C17" t="s">
        <v>1</v>
      </c>
      <c r="D17" t="s">
        <v>92</v>
      </c>
      <c r="E17" t="s">
        <v>305</v>
      </c>
      <c r="F17" t="s">
        <v>307</v>
      </c>
      <c r="G17">
        <v>12</v>
      </c>
      <c r="H17">
        <v>12</v>
      </c>
      <c r="I17">
        <v>12</v>
      </c>
      <c r="J17">
        <v>12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t="s">
        <v>70</v>
      </c>
    </row>
    <row r="18" spans="1:22" x14ac:dyDescent="0.25">
      <c r="A18" t="s">
        <v>334</v>
      </c>
      <c r="B18" s="1" t="s">
        <v>336</v>
      </c>
      <c r="C18" t="s">
        <v>1</v>
      </c>
      <c r="D18" t="s">
        <v>92</v>
      </c>
      <c r="E18" t="s">
        <v>305</v>
      </c>
      <c r="F18" t="s">
        <v>307</v>
      </c>
      <c r="G18">
        <v>11</v>
      </c>
      <c r="H18">
        <v>11</v>
      </c>
      <c r="I18">
        <v>11</v>
      </c>
      <c r="J18">
        <v>11</v>
      </c>
      <c r="L18" s="3">
        <v>445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445</v>
      </c>
      <c r="V18" t="s">
        <v>70</v>
      </c>
    </row>
    <row r="19" spans="1:22" x14ac:dyDescent="0.25">
      <c r="A19" t="s">
        <v>334</v>
      </c>
      <c r="B19" s="1" t="s">
        <v>335</v>
      </c>
      <c r="C19" t="s">
        <v>1</v>
      </c>
      <c r="D19" t="s">
        <v>92</v>
      </c>
      <c r="E19" t="s">
        <v>305</v>
      </c>
      <c r="F19" t="s">
        <v>307</v>
      </c>
      <c r="G19">
        <v>10</v>
      </c>
      <c r="H19">
        <v>10</v>
      </c>
      <c r="I19">
        <v>10</v>
      </c>
      <c r="J19">
        <v>10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t="s">
        <v>70</v>
      </c>
    </row>
    <row r="20" spans="1:22" x14ac:dyDescent="0.25">
      <c r="A20" t="s">
        <v>334</v>
      </c>
      <c r="B20" s="1" t="s">
        <v>335</v>
      </c>
      <c r="C20" t="s">
        <v>1</v>
      </c>
      <c r="D20" t="s">
        <v>92</v>
      </c>
      <c r="E20" t="s">
        <v>305</v>
      </c>
      <c r="F20" t="s">
        <v>307</v>
      </c>
      <c r="G20">
        <v>9</v>
      </c>
      <c r="H20">
        <v>9</v>
      </c>
      <c r="I20">
        <v>9</v>
      </c>
      <c r="J20">
        <v>9</v>
      </c>
      <c r="L20" s="3">
        <v>0</v>
      </c>
      <c r="M20" s="3">
        <v>0</v>
      </c>
      <c r="N20" s="3">
        <v>0</v>
      </c>
      <c r="O20" s="3">
        <v>289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289</v>
      </c>
      <c r="V20" t="s">
        <v>70</v>
      </c>
    </row>
    <row r="21" spans="1:22" x14ac:dyDescent="0.25">
      <c r="A21" t="s">
        <v>334</v>
      </c>
      <c r="B21" s="1" t="s">
        <v>335</v>
      </c>
      <c r="C21" t="s">
        <v>1</v>
      </c>
      <c r="D21" t="s">
        <v>92</v>
      </c>
      <c r="E21" t="s">
        <v>305</v>
      </c>
      <c r="F21" t="s">
        <v>307</v>
      </c>
      <c r="G21">
        <v>8</v>
      </c>
      <c r="H21">
        <v>8</v>
      </c>
      <c r="I21">
        <v>8</v>
      </c>
      <c r="J21">
        <v>8</v>
      </c>
      <c r="L21" s="3">
        <v>0</v>
      </c>
      <c r="M21" s="3">
        <v>0</v>
      </c>
      <c r="N21" s="3">
        <v>0</v>
      </c>
      <c r="O21" s="3">
        <v>332.58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332.58</v>
      </c>
      <c r="V21" t="s">
        <v>70</v>
      </c>
    </row>
    <row r="22" spans="1:22" x14ac:dyDescent="0.25">
      <c r="A22" t="s">
        <v>309</v>
      </c>
      <c r="B22" s="1" t="s">
        <v>314</v>
      </c>
      <c r="C22" t="s">
        <v>1</v>
      </c>
      <c r="D22" t="s">
        <v>92</v>
      </c>
      <c r="E22" t="s">
        <v>305</v>
      </c>
      <c r="F22" t="s">
        <v>307</v>
      </c>
      <c r="G22">
        <v>7</v>
      </c>
      <c r="H22">
        <v>7</v>
      </c>
      <c r="I22">
        <v>7</v>
      </c>
      <c r="J22">
        <v>7</v>
      </c>
      <c r="L22" s="3">
        <v>445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445</v>
      </c>
      <c r="V22" t="s">
        <v>70</v>
      </c>
    </row>
    <row r="23" spans="1:22" x14ac:dyDescent="0.25">
      <c r="A23" t="s">
        <v>309</v>
      </c>
      <c r="B23" s="1" t="s">
        <v>311</v>
      </c>
      <c r="C23" t="s">
        <v>1</v>
      </c>
      <c r="D23" t="s">
        <v>92</v>
      </c>
      <c r="E23" t="s">
        <v>305</v>
      </c>
      <c r="F23" t="s">
        <v>307</v>
      </c>
      <c r="G23">
        <v>6</v>
      </c>
      <c r="H23">
        <v>6</v>
      </c>
      <c r="I23">
        <v>6</v>
      </c>
      <c r="J23">
        <v>6</v>
      </c>
      <c r="L23" s="3">
        <v>0</v>
      </c>
      <c r="M23" s="3">
        <v>0</v>
      </c>
      <c r="N23" s="3">
        <v>0</v>
      </c>
      <c r="O23" s="3">
        <v>220.5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220.5</v>
      </c>
      <c r="V23" t="s">
        <v>70</v>
      </c>
    </row>
    <row r="24" spans="1:22" x14ac:dyDescent="0.25">
      <c r="A24" t="s">
        <v>309</v>
      </c>
      <c r="B24" s="1" t="s">
        <v>311</v>
      </c>
      <c r="C24" t="s">
        <v>1</v>
      </c>
      <c r="D24" t="s">
        <v>92</v>
      </c>
      <c r="E24" t="s">
        <v>305</v>
      </c>
      <c r="F24" t="s">
        <v>307</v>
      </c>
      <c r="G24">
        <v>5</v>
      </c>
      <c r="H24">
        <v>5</v>
      </c>
      <c r="I24">
        <v>5</v>
      </c>
      <c r="J24">
        <v>5</v>
      </c>
      <c r="L24" s="3">
        <v>0</v>
      </c>
      <c r="M24" s="3">
        <v>0</v>
      </c>
      <c r="N24" s="3">
        <v>0</v>
      </c>
      <c r="O24" s="3">
        <v>289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289</v>
      </c>
      <c r="V24" t="s">
        <v>70</v>
      </c>
    </row>
    <row r="25" spans="1:22" x14ac:dyDescent="0.25">
      <c r="A25" t="s">
        <v>309</v>
      </c>
      <c r="B25" s="1" t="s">
        <v>311</v>
      </c>
      <c r="C25" t="s">
        <v>1</v>
      </c>
      <c r="D25" t="s">
        <v>92</v>
      </c>
      <c r="E25" t="s">
        <v>305</v>
      </c>
      <c r="F25" t="s">
        <v>307</v>
      </c>
      <c r="G25">
        <v>4</v>
      </c>
      <c r="H25">
        <v>4</v>
      </c>
      <c r="I25">
        <v>4</v>
      </c>
      <c r="J25">
        <v>4</v>
      </c>
      <c r="L25" s="3">
        <v>0</v>
      </c>
      <c r="M25" s="3">
        <v>0</v>
      </c>
      <c r="N25" s="3">
        <v>0</v>
      </c>
      <c r="O25" s="3">
        <v>332.58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332.58</v>
      </c>
      <c r="V25" t="s">
        <v>70</v>
      </c>
    </row>
    <row r="26" spans="1:22" x14ac:dyDescent="0.25">
      <c r="A26" t="s">
        <v>288</v>
      </c>
      <c r="B26" s="1" t="s">
        <v>299</v>
      </c>
      <c r="C26" t="s">
        <v>1</v>
      </c>
      <c r="D26" t="s">
        <v>92</v>
      </c>
      <c r="E26" t="s">
        <v>305</v>
      </c>
      <c r="F26" t="s">
        <v>307</v>
      </c>
      <c r="G26">
        <v>3</v>
      </c>
      <c r="H26">
        <v>3</v>
      </c>
      <c r="I26">
        <v>3</v>
      </c>
      <c r="J26">
        <v>3</v>
      </c>
      <c r="L26" s="3">
        <v>0</v>
      </c>
      <c r="M26" s="3">
        <v>0</v>
      </c>
      <c r="N26" s="3">
        <v>0</v>
      </c>
      <c r="O26" s="3">
        <v>220.5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220.5</v>
      </c>
      <c r="V26" t="s">
        <v>70</v>
      </c>
    </row>
    <row r="27" spans="1:22" x14ac:dyDescent="0.25">
      <c r="A27" t="s">
        <v>288</v>
      </c>
      <c r="B27" s="1" t="s">
        <v>289</v>
      </c>
      <c r="C27" t="s">
        <v>1</v>
      </c>
      <c r="D27" t="s">
        <v>92</v>
      </c>
      <c r="E27" t="s">
        <v>305</v>
      </c>
      <c r="F27" t="s">
        <v>307</v>
      </c>
      <c r="G27">
        <v>2</v>
      </c>
      <c r="H27">
        <v>2</v>
      </c>
      <c r="I27">
        <v>2</v>
      </c>
      <c r="J27">
        <v>2</v>
      </c>
      <c r="L27" s="3">
        <v>0</v>
      </c>
      <c r="M27" s="3">
        <v>0</v>
      </c>
      <c r="N27" s="3">
        <v>0</v>
      </c>
      <c r="O27" s="3">
        <v>332.58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332.58</v>
      </c>
      <c r="V27" t="s">
        <v>70</v>
      </c>
    </row>
    <row r="28" spans="1:22" x14ac:dyDescent="0.25">
      <c r="A28" t="s">
        <v>288</v>
      </c>
      <c r="B28" s="1" t="s">
        <v>289</v>
      </c>
      <c r="C28" t="s">
        <v>1</v>
      </c>
      <c r="D28" t="s">
        <v>92</v>
      </c>
      <c r="E28" t="s">
        <v>305</v>
      </c>
      <c r="F28" t="s">
        <v>307</v>
      </c>
      <c r="G28">
        <v>1</v>
      </c>
      <c r="H28">
        <v>1</v>
      </c>
      <c r="I28">
        <v>1</v>
      </c>
      <c r="J28">
        <v>1</v>
      </c>
      <c r="L28" s="3">
        <v>0</v>
      </c>
      <c r="M28" s="3">
        <v>0</v>
      </c>
      <c r="N28" s="3">
        <v>0</v>
      </c>
      <c r="O28" s="3">
        <v>289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289</v>
      </c>
      <c r="V28" t="s">
        <v>70</v>
      </c>
    </row>
    <row r="29" spans="1:22" x14ac:dyDescent="0.25">
      <c r="A29" t="s">
        <v>94</v>
      </c>
      <c r="L29" s="31">
        <f>SUBTOTAL(109,Tabla3[V EXENTA])</f>
        <v>1780</v>
      </c>
      <c r="M29" s="2"/>
      <c r="N29" s="2"/>
      <c r="O29" s="31">
        <f>SUBTOTAL(109,Tabla3[V GRAVADAS])</f>
        <v>4278.8999999999996</v>
      </c>
      <c r="P29" s="2"/>
      <c r="Q29" s="2"/>
      <c r="R29" s="31">
        <f>SUBTOTAL(109,Tabla3[EX SERVICE])</f>
        <v>3551.91</v>
      </c>
      <c r="S29" s="2"/>
      <c r="T29" s="2"/>
      <c r="U29" s="31">
        <f>SUBTOTAL(109,Tabla3[TOTAL VENTA])</f>
        <v>9610.8100000000013</v>
      </c>
      <c r="V29">
        <f>SUBTOTAL(103,Tabla3[ANEXO])</f>
        <v>26</v>
      </c>
    </row>
    <row r="34" spans="7:7" x14ac:dyDescent="0.25">
      <c r="G34" s="91"/>
    </row>
    <row r="37" spans="7:7" x14ac:dyDescent="0.25">
      <c r="G37" s="91"/>
    </row>
    <row r="40" spans="7:7" x14ac:dyDescent="0.25">
      <c r="G40" s="91"/>
    </row>
    <row r="50" spans="7:12" x14ac:dyDescent="0.25">
      <c r="L50"/>
    </row>
    <row r="51" spans="7:12" x14ac:dyDescent="0.25">
      <c r="G51" s="91"/>
      <c r="L51"/>
    </row>
    <row r="52" spans="7:12" x14ac:dyDescent="0.25">
      <c r="L52"/>
    </row>
    <row r="53" spans="7:12" x14ac:dyDescent="0.25">
      <c r="L53"/>
    </row>
    <row r="54" spans="7:12" x14ac:dyDescent="0.25">
      <c r="L54"/>
    </row>
    <row r="55" spans="7:12" x14ac:dyDescent="0.25">
      <c r="L55"/>
    </row>
    <row r="60" spans="7:12" x14ac:dyDescent="0.25">
      <c r="G60" s="91"/>
    </row>
    <row r="64" spans="7:12" x14ac:dyDescent="0.25">
      <c r="G64" s="9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L637"/>
  <sheetViews>
    <sheetView workbookViewId="0"/>
  </sheetViews>
  <sheetFormatPr baseColWidth="10" defaultRowHeight="15" x14ac:dyDescent="0.25"/>
  <cols>
    <col min="3" max="3" width="11.42578125" style="3"/>
  </cols>
  <sheetData>
    <row r="1" spans="1:12" x14ac:dyDescent="0.25">
      <c r="A1">
        <v>447</v>
      </c>
      <c r="C1" s="1" t="s">
        <v>92</v>
      </c>
      <c r="D1" s="1" t="s">
        <v>96</v>
      </c>
      <c r="E1" s="1" t="s">
        <v>173</v>
      </c>
      <c r="F1" s="1" t="s">
        <v>93</v>
      </c>
      <c r="G1" t="str">
        <f>+C1&amp;F1&amp;D1&amp;F1&amp;E1</f>
        <v>01/12/2021</v>
      </c>
    </row>
    <row r="13" spans="1:12" x14ac:dyDescent="0.25">
      <c r="L13" s="87"/>
    </row>
    <row r="14" spans="1:12" x14ac:dyDescent="0.25">
      <c r="L14" s="87"/>
    </row>
    <row r="15" spans="1:12" x14ac:dyDescent="0.25">
      <c r="L15" s="87"/>
    </row>
    <row r="16" spans="1:12" x14ac:dyDescent="0.25">
      <c r="L16" s="87"/>
    </row>
    <row r="17" spans="12:12" x14ac:dyDescent="0.25">
      <c r="L17" s="87"/>
    </row>
    <row r="18" spans="12:12" x14ac:dyDescent="0.25">
      <c r="L18" s="87"/>
    </row>
    <row r="19" spans="12:12" x14ac:dyDescent="0.25">
      <c r="L19" s="87"/>
    </row>
    <row r="20" spans="12:12" x14ac:dyDescent="0.25">
      <c r="L20" s="87"/>
    </row>
    <row r="21" spans="12:12" x14ac:dyDescent="0.25">
      <c r="L21" s="87"/>
    </row>
    <row r="48" spans="3:3" x14ac:dyDescent="0.25">
      <c r="C48" s="3">
        <v>12119.47</v>
      </c>
    </row>
    <row r="98" spans="3:5" x14ac:dyDescent="0.25">
      <c r="C98" s="3">
        <v>10464.49</v>
      </c>
      <c r="E98" s="31"/>
    </row>
    <row r="148" spans="3:3" x14ac:dyDescent="0.25">
      <c r="C148" s="3">
        <v>10721.05</v>
      </c>
    </row>
    <row r="198" spans="3:3" x14ac:dyDescent="0.25">
      <c r="C198" s="3">
        <v>11024.04</v>
      </c>
    </row>
    <row r="248" spans="3:3" x14ac:dyDescent="0.25">
      <c r="C248" s="3">
        <v>12779.6</v>
      </c>
    </row>
    <row r="298" spans="3:5" x14ac:dyDescent="0.25">
      <c r="C298" s="3">
        <v>15068.38</v>
      </c>
      <c r="E298" s="31"/>
    </row>
    <row r="348" spans="3:3" x14ac:dyDescent="0.25">
      <c r="C348" s="3">
        <v>16239.95</v>
      </c>
    </row>
    <row r="398" spans="3:3" x14ac:dyDescent="0.25">
      <c r="C398" s="3">
        <v>11780.4</v>
      </c>
    </row>
    <row r="448" spans="3:3" x14ac:dyDescent="0.25">
      <c r="C448" s="3">
        <v>11858.96</v>
      </c>
    </row>
    <row r="498" spans="3:3" x14ac:dyDescent="0.25">
      <c r="C498" s="3">
        <v>14383.05</v>
      </c>
    </row>
    <row r="548" spans="3:3" x14ac:dyDescent="0.25">
      <c r="C548" s="3">
        <v>11336.95</v>
      </c>
    </row>
    <row r="598" spans="3:3" x14ac:dyDescent="0.25">
      <c r="C598" s="3">
        <v>7937.18</v>
      </c>
    </row>
    <row r="635" spans="2:4" x14ac:dyDescent="0.25">
      <c r="C635" s="3">
        <v>7277.81</v>
      </c>
    </row>
    <row r="637" spans="2:4" x14ac:dyDescent="0.25">
      <c r="B637">
        <f>SUM(B1:B636)</f>
        <v>0</v>
      </c>
      <c r="C637">
        <f>SUM(C1:C636)</f>
        <v>152991.32999999999</v>
      </c>
      <c r="D637">
        <f>+B637-C637</f>
        <v>-152991.32999999999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5"/>
  <sheetViews>
    <sheetView zoomScaleNormal="100" workbookViewId="0">
      <selection activeCell="A4" sqref="A4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80"/>
    <col min="8" max="8" width="13.28515625" style="80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190</v>
      </c>
      <c r="E1" s="1" t="s">
        <v>83</v>
      </c>
      <c r="F1" s="1" t="s">
        <v>191</v>
      </c>
      <c r="G1" s="80" t="s">
        <v>192</v>
      </c>
      <c r="H1" s="80" t="s">
        <v>193</v>
      </c>
      <c r="I1" s="1" t="s">
        <v>18</v>
      </c>
    </row>
    <row r="2" spans="1:9" x14ac:dyDescent="0.25">
      <c r="A2" t="s">
        <v>309</v>
      </c>
      <c r="B2" s="1" t="s">
        <v>201</v>
      </c>
      <c r="C2" s="1" t="s">
        <v>325</v>
      </c>
      <c r="D2" s="1" t="s">
        <v>194</v>
      </c>
      <c r="E2" s="1" t="s">
        <v>326</v>
      </c>
      <c r="F2" s="1" t="s">
        <v>327</v>
      </c>
      <c r="G2" s="80">
        <v>190.92</v>
      </c>
      <c r="H2" s="80">
        <v>1.91</v>
      </c>
      <c r="I2" s="1" t="s">
        <v>195</v>
      </c>
    </row>
    <row r="3" spans="1:9" x14ac:dyDescent="0.25">
      <c r="A3" t="s">
        <v>309</v>
      </c>
      <c r="B3" s="1" t="s">
        <v>219</v>
      </c>
      <c r="C3" s="1" t="s">
        <v>314</v>
      </c>
      <c r="D3" s="1" t="s">
        <v>194</v>
      </c>
      <c r="E3" s="1" t="s">
        <v>326</v>
      </c>
      <c r="F3" s="1" t="s">
        <v>328</v>
      </c>
      <c r="G3" s="80">
        <v>825</v>
      </c>
      <c r="H3" s="80">
        <v>8.25</v>
      </c>
      <c r="I3" s="1" t="s">
        <v>195</v>
      </c>
    </row>
    <row r="4" spans="1:9" x14ac:dyDescent="0.25">
      <c r="A4" t="s">
        <v>309</v>
      </c>
      <c r="B4" s="1" t="s">
        <v>201</v>
      </c>
      <c r="C4" s="1" t="s">
        <v>329</v>
      </c>
      <c r="D4" s="1" t="s">
        <v>194</v>
      </c>
      <c r="E4" s="1" t="s">
        <v>326</v>
      </c>
      <c r="F4" s="1" t="s">
        <v>330</v>
      </c>
      <c r="G4" s="80">
        <v>190.92</v>
      </c>
      <c r="H4" s="80">
        <v>1.91</v>
      </c>
      <c r="I4" s="1" t="s">
        <v>195</v>
      </c>
    </row>
    <row r="5" spans="1:9" x14ac:dyDescent="0.25">
      <c r="A5" t="s">
        <v>94</v>
      </c>
      <c r="B5"/>
      <c r="C5"/>
      <c r="D5"/>
      <c r="E5"/>
      <c r="F5"/>
      <c r="G5" s="80">
        <f>SUBTOTAL(109,Tabla4[MONTO])</f>
        <v>1206.8399999999999</v>
      </c>
      <c r="H5" s="80">
        <f>SUBTOTAL(109,Tabla4[RETENCION])</f>
        <v>12.07</v>
      </c>
      <c r="I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Hoja2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cp:lastPrinted>2022-07-11T16:21:01Z</cp:lastPrinted>
  <dcterms:created xsi:type="dcterms:W3CDTF">2021-04-05T22:54:25Z</dcterms:created>
  <dcterms:modified xsi:type="dcterms:W3CDTF">2023-02-16T18:09:28Z</dcterms:modified>
</cp:coreProperties>
</file>